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DieseArbeitsmappe"/>
  <mc:AlternateContent xmlns:mc="http://schemas.openxmlformats.org/markup-compatibility/2006">
    <mc:Choice Requires="x15">
      <x15ac:absPath xmlns:x15ac="http://schemas.microsoft.com/office/spreadsheetml/2010/11/ac" url="K:\07_fachgesellschaften\_dgooc\06_verfahrensunterlagen\"/>
    </mc:Choice>
  </mc:AlternateContent>
  <xr:revisionPtr revIDLastSave="0" documentId="13_ncr:1_{BC2633B4-060A-4F57-A517-DFA3D054F91B}" xr6:coauthVersionLast="47" xr6:coauthVersionMax="47" xr10:uidLastSave="{00000000-0000-0000-0000-000000000000}"/>
  <workbookProtection workbookAlgorithmName="SHA-512" workbookHashValue="+YWeFzGXkrHmTat2u/0aYAVudO01d+0+LYZQV89egQOKshJLsakve+SKKC9PxOZ3SKdLsbZQdHQDQEN4f2pUiw==" workbookSaltValue="6zJgxImnySwFvIr61fu1MA==" workbookSpinCount="100000" lockStructure="1"/>
  <bookViews>
    <workbookView xWindow="-120" yWindow="-120" windowWidth="29040" windowHeight="15990" tabRatio="835" activeTab="5" xr2:uid="{00000000-000D-0000-FFFF-FFFF00000000}"/>
  </bookViews>
  <sheets>
    <sheet name="Vorwort &amp; Inhaltsverzeichnis" sheetId="4" r:id="rId1"/>
    <sheet name="Allgemeine Angaben" sheetId="5" r:id="rId2"/>
    <sheet name="2.2.3 Fallzahlen" sheetId="7" r:id="rId3"/>
    <sheet name="Zusammenfassung" sheetId="16" r:id="rId4"/>
    <sheet name="Kennzahlen" sheetId="14" r:id="rId5"/>
    <sheet name="EPRD" sheetId="24" r:id="rId6"/>
    <sheet name="5.1 QI Hüfte" sheetId="11" r:id="rId7"/>
    <sheet name="5.2 QI Knie" sheetId="12" r:id="rId8"/>
    <sheet name="Tabelle1" sheetId="22" state="hidden" r:id="rId9"/>
    <sheet name="Hilfstabelle" sheetId="8" state="hidden" r:id="rId10"/>
    <sheet name="Daten_Basis,QI" sheetId="20" state="hidden" r:id="rId11"/>
    <sheet name="Daten_HO-Fallzahlen" sheetId="21" state="hidden" r:id="rId12"/>
  </sheets>
  <definedNames>
    <definedName name="_xlnm._FilterDatabase" localSheetId="4" hidden="1">Kennzahlen!$B$1:$K$20</definedName>
    <definedName name="_Toc427073303" localSheetId="2">'2.2.3 Fallzahlen'!#REF!</definedName>
    <definedName name="auswahl">Hilfstabelle!$B$10:$B$11</definedName>
    <definedName name="AuswahllisteOperateure">Hilfstabelle!$B$4:INDEX(Hilfstabelle!$B$4:$B$6,IF('Allgemeine Angaben'!$L$8=Hilfstabelle!$D$4,2,3))</definedName>
    <definedName name="AuswahllisteSonderregelung">INDEX(Hilfstabelle!$J$2:$J$3,IF('Allgemeine Angaben'!$L$8=Hilfstabelle!$D$4,1,2)):'Hilfstabelle'!$J$5</definedName>
    <definedName name="_xlnm.Print_Area" localSheetId="7">'5.2 QI Knie'!$A$1:$M$57</definedName>
    <definedName name="_xlnm.Print_Area" localSheetId="4">Kennzahlen!$A$1:$L$21</definedName>
    <definedName name="Leerzelle">Hilfstabelle!$B$26</definedName>
    <definedName name="ListeOperateure">Hilfstabelle!$M$8:INDEX(Hilfstabelle!$M$8:$M$33,COUNTA('Allgemeine Angaben'!$E$19:$E$43))</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erateur_auswahl">Hilfstabelle!$B$5:$B$8</definedName>
    <definedName name="sho_auswahl">Hilfstabelle!$B$5:$B$7</definedName>
    <definedName name="Text10" localSheetId="1">'Allgemeine Angaben'!$L$10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H2" i="20" l="1"/>
  <c r="AGG2" i="20"/>
  <c r="AGF2" i="20"/>
  <c r="AGE2" i="20"/>
  <c r="AGD2" i="20"/>
  <c r="AGC2" i="20"/>
  <c r="AGB2" i="20"/>
  <c r="D5" i="24"/>
  <c r="BD3" i="21" l="1"/>
  <c r="BD4" i="21"/>
  <c r="BD5" i="21"/>
  <c r="BD6" i="21"/>
  <c r="BD7" i="21"/>
  <c r="BD8" i="21"/>
  <c r="BD9" i="21"/>
  <c r="BD10" i="21"/>
  <c r="BD11" i="21"/>
  <c r="BD12" i="21"/>
  <c r="BD13" i="21"/>
  <c r="BD14" i="21"/>
  <c r="BD15" i="21"/>
  <c r="BD16" i="21"/>
  <c r="BD17" i="21"/>
  <c r="BD18" i="21"/>
  <c r="BD19" i="21"/>
  <c r="BD20" i="21"/>
  <c r="BD21" i="21"/>
  <c r="BD22" i="21"/>
  <c r="BD23" i="21"/>
  <c r="BD24" i="21"/>
  <c r="BD25" i="21"/>
  <c r="BD26" i="21"/>
  <c r="BC3" i="21"/>
  <c r="BC4" i="21"/>
  <c r="BC5" i="21"/>
  <c r="BC6" i="21"/>
  <c r="BC7" i="21"/>
  <c r="BC8" i="21"/>
  <c r="BC9" i="21"/>
  <c r="BC10" i="21"/>
  <c r="BC11" i="21"/>
  <c r="BC12" i="21"/>
  <c r="BC13" i="21"/>
  <c r="BC14" i="21"/>
  <c r="BC15" i="21"/>
  <c r="BC16" i="21"/>
  <c r="BC17" i="21"/>
  <c r="BC18" i="21"/>
  <c r="BC19" i="21"/>
  <c r="BC20" i="21"/>
  <c r="BC21" i="21"/>
  <c r="BC22" i="21"/>
  <c r="BC23" i="21"/>
  <c r="BC24" i="21"/>
  <c r="BC25" i="21"/>
  <c r="BC26" i="21"/>
  <c r="BB3" i="21"/>
  <c r="BB4" i="21"/>
  <c r="BB5" i="21"/>
  <c r="BB6" i="21"/>
  <c r="BB7" i="21"/>
  <c r="BB8" i="21"/>
  <c r="BB9" i="21"/>
  <c r="BB10" i="21"/>
  <c r="BB11" i="21"/>
  <c r="BB12" i="21"/>
  <c r="BB13" i="21"/>
  <c r="BB14" i="21"/>
  <c r="BB15" i="21"/>
  <c r="BB16" i="21"/>
  <c r="BB17" i="21"/>
  <c r="BB18" i="21"/>
  <c r="BB19" i="21"/>
  <c r="BB20" i="21"/>
  <c r="BB21" i="21"/>
  <c r="BB22" i="21"/>
  <c r="BB23" i="21"/>
  <c r="BB24" i="21"/>
  <c r="BB25" i="21"/>
  <c r="BB26" i="21"/>
  <c r="BA3" i="21"/>
  <c r="BA4" i="21"/>
  <c r="BA5" i="21"/>
  <c r="BA6" i="21"/>
  <c r="BA7" i="21"/>
  <c r="BA8" i="21"/>
  <c r="BA9" i="21"/>
  <c r="BA10" i="21"/>
  <c r="BA11" i="21"/>
  <c r="BA12" i="21"/>
  <c r="BA13" i="21"/>
  <c r="BA14" i="21"/>
  <c r="BA15" i="21"/>
  <c r="BA16" i="21"/>
  <c r="BA17" i="21"/>
  <c r="BA18" i="21"/>
  <c r="BA19" i="21"/>
  <c r="BA20" i="21"/>
  <c r="BA21" i="21"/>
  <c r="BA22" i="21"/>
  <c r="BA23" i="21"/>
  <c r="BA24" i="21"/>
  <c r="BA25" i="21"/>
  <c r="BA26" i="21"/>
  <c r="AZ3" i="21"/>
  <c r="AZ4" i="21"/>
  <c r="AZ5" i="21"/>
  <c r="AZ6" i="21"/>
  <c r="AZ7" i="21"/>
  <c r="AZ8" i="21"/>
  <c r="AZ9" i="21"/>
  <c r="AZ10" i="21"/>
  <c r="AZ11" i="21"/>
  <c r="AZ12" i="21"/>
  <c r="AZ13" i="21"/>
  <c r="AZ14" i="21"/>
  <c r="AZ15" i="21"/>
  <c r="AZ16" i="21"/>
  <c r="AZ17" i="21"/>
  <c r="AZ18" i="21"/>
  <c r="AZ19" i="21"/>
  <c r="AZ20" i="21"/>
  <c r="AZ21" i="21"/>
  <c r="AZ22" i="21"/>
  <c r="AZ23" i="21"/>
  <c r="AZ24" i="21"/>
  <c r="AZ25" i="21"/>
  <c r="AZ26" i="21"/>
  <c r="AY3" i="21"/>
  <c r="AY4" i="21"/>
  <c r="AY5" i="21"/>
  <c r="AY6" i="21"/>
  <c r="AY7" i="21"/>
  <c r="AY8" i="21"/>
  <c r="AY9" i="21"/>
  <c r="AY10" i="21"/>
  <c r="AY11" i="21"/>
  <c r="AY12" i="21"/>
  <c r="AY13" i="21"/>
  <c r="AY14" i="21"/>
  <c r="AY15" i="21"/>
  <c r="AY16" i="21"/>
  <c r="AY17" i="21"/>
  <c r="AY18" i="21"/>
  <c r="AY19" i="21"/>
  <c r="AY20" i="21"/>
  <c r="AY21" i="21"/>
  <c r="AY22" i="21"/>
  <c r="AY23" i="21"/>
  <c r="AY24" i="21"/>
  <c r="AY25" i="21"/>
  <c r="AY26" i="21"/>
  <c r="K3" i="21"/>
  <c r="K4" i="21"/>
  <c r="K5" i="21"/>
  <c r="K6" i="21"/>
  <c r="K7" i="21"/>
  <c r="K8" i="21"/>
  <c r="K9" i="21"/>
  <c r="K10" i="21"/>
  <c r="K11" i="21"/>
  <c r="K12" i="21"/>
  <c r="K13" i="21"/>
  <c r="K14" i="21"/>
  <c r="K15" i="21"/>
  <c r="K16" i="21"/>
  <c r="K17" i="21"/>
  <c r="K18" i="21"/>
  <c r="K19" i="21"/>
  <c r="K20" i="21"/>
  <c r="K21" i="21"/>
  <c r="K22" i="21"/>
  <c r="K23" i="21"/>
  <c r="K24" i="21"/>
  <c r="K25" i="21"/>
  <c r="K26" i="21"/>
  <c r="L3" i="21"/>
  <c r="L4" i="21"/>
  <c r="L5" i="21"/>
  <c r="L6" i="21"/>
  <c r="L7" i="21"/>
  <c r="L8" i="21"/>
  <c r="L9" i="21"/>
  <c r="L10" i="21"/>
  <c r="L11" i="21"/>
  <c r="L12" i="21"/>
  <c r="L13" i="21"/>
  <c r="L14" i="21"/>
  <c r="L15" i="21"/>
  <c r="L16" i="21"/>
  <c r="L17" i="21"/>
  <c r="L18" i="21"/>
  <c r="L19" i="21"/>
  <c r="L20" i="21"/>
  <c r="L21" i="21"/>
  <c r="L22" i="21"/>
  <c r="L23" i="21"/>
  <c r="L24" i="21"/>
  <c r="L25" i="21"/>
  <c r="L26" i="21"/>
  <c r="M3" i="21"/>
  <c r="M4" i="21"/>
  <c r="M5" i="21"/>
  <c r="M6" i="21"/>
  <c r="M7" i="21"/>
  <c r="M8" i="21"/>
  <c r="M9" i="21"/>
  <c r="M10" i="21"/>
  <c r="M11" i="21"/>
  <c r="M12" i="21"/>
  <c r="M13" i="21"/>
  <c r="M14" i="21"/>
  <c r="M15" i="21"/>
  <c r="M16" i="21"/>
  <c r="M17" i="21"/>
  <c r="M18" i="21"/>
  <c r="M19" i="21"/>
  <c r="M20" i="21"/>
  <c r="M21" i="21"/>
  <c r="M22" i="21"/>
  <c r="M23" i="21"/>
  <c r="M24" i="21"/>
  <c r="M25" i="21"/>
  <c r="M26" i="21"/>
  <c r="N3" i="21"/>
  <c r="N4" i="21"/>
  <c r="N5" i="21"/>
  <c r="N6" i="21"/>
  <c r="N7" i="21"/>
  <c r="N8" i="21"/>
  <c r="N9" i="21"/>
  <c r="N10" i="21"/>
  <c r="N11" i="21"/>
  <c r="N12" i="21"/>
  <c r="N13" i="21"/>
  <c r="N14" i="21"/>
  <c r="N15" i="21"/>
  <c r="N16" i="21"/>
  <c r="N17" i="21"/>
  <c r="N18" i="21"/>
  <c r="N19" i="21"/>
  <c r="N20" i="21"/>
  <c r="N21" i="21"/>
  <c r="N22" i="21"/>
  <c r="N23" i="21"/>
  <c r="N24" i="21"/>
  <c r="N25" i="21"/>
  <c r="N26" i="21"/>
  <c r="O3" i="21"/>
  <c r="O4" i="21"/>
  <c r="O5" i="21"/>
  <c r="O6" i="21"/>
  <c r="O7" i="21"/>
  <c r="O8" i="21"/>
  <c r="O9" i="21"/>
  <c r="O10" i="21"/>
  <c r="O11" i="21"/>
  <c r="O12" i="21"/>
  <c r="O13" i="21"/>
  <c r="O14" i="21"/>
  <c r="O15" i="21"/>
  <c r="O16" i="21"/>
  <c r="O17" i="21"/>
  <c r="O18" i="21"/>
  <c r="O19" i="21"/>
  <c r="O20" i="21"/>
  <c r="O21" i="21"/>
  <c r="O22" i="21"/>
  <c r="O23" i="21"/>
  <c r="O24" i="21"/>
  <c r="O25" i="21"/>
  <c r="O26" i="21"/>
  <c r="P3" i="21"/>
  <c r="P4" i="21"/>
  <c r="P5" i="21"/>
  <c r="P6" i="21"/>
  <c r="P7" i="21"/>
  <c r="P8" i="21"/>
  <c r="P9" i="21"/>
  <c r="P10" i="21"/>
  <c r="P11" i="21"/>
  <c r="P12" i="21"/>
  <c r="P13" i="21"/>
  <c r="P14" i="21"/>
  <c r="P15" i="21"/>
  <c r="P16" i="21"/>
  <c r="P17" i="21"/>
  <c r="P18" i="21"/>
  <c r="P19" i="21"/>
  <c r="P20" i="21"/>
  <c r="P21" i="21"/>
  <c r="P22" i="21"/>
  <c r="P23" i="21"/>
  <c r="P24" i="21"/>
  <c r="P25" i="21"/>
  <c r="P26" i="21"/>
  <c r="Q3" i="21"/>
  <c r="Q4" i="21"/>
  <c r="Q5" i="21"/>
  <c r="Q6" i="21"/>
  <c r="Q7" i="21"/>
  <c r="Q8" i="21"/>
  <c r="Q9" i="21"/>
  <c r="Q10" i="21"/>
  <c r="Q11" i="21"/>
  <c r="Q12" i="21"/>
  <c r="Q13" i="21"/>
  <c r="Q14" i="21"/>
  <c r="Q15" i="21"/>
  <c r="Q16" i="21"/>
  <c r="Q17" i="21"/>
  <c r="Q18" i="21"/>
  <c r="Q19" i="21"/>
  <c r="Q20" i="21"/>
  <c r="Q21" i="21"/>
  <c r="Q22" i="21"/>
  <c r="Q23" i="21"/>
  <c r="Q24" i="21"/>
  <c r="Q25" i="21"/>
  <c r="Q26" i="21"/>
  <c r="R3" i="21"/>
  <c r="R4" i="21"/>
  <c r="R5" i="21"/>
  <c r="R6" i="21"/>
  <c r="R7" i="21"/>
  <c r="R8" i="21"/>
  <c r="R9" i="21"/>
  <c r="R10" i="21"/>
  <c r="R11" i="21"/>
  <c r="R12" i="21"/>
  <c r="R13" i="21"/>
  <c r="R14" i="21"/>
  <c r="R15" i="21"/>
  <c r="R16" i="21"/>
  <c r="R17" i="21"/>
  <c r="R18" i="21"/>
  <c r="R19" i="21"/>
  <c r="R20" i="21"/>
  <c r="R21" i="21"/>
  <c r="R22" i="21"/>
  <c r="R23" i="21"/>
  <c r="R24" i="21"/>
  <c r="R25" i="21"/>
  <c r="R26" i="21"/>
  <c r="S3" i="21"/>
  <c r="S4" i="21"/>
  <c r="S5" i="21"/>
  <c r="S6" i="21"/>
  <c r="S7" i="21"/>
  <c r="S8" i="21"/>
  <c r="S9" i="21"/>
  <c r="S10" i="21"/>
  <c r="S11" i="21"/>
  <c r="S12" i="21"/>
  <c r="S13" i="21"/>
  <c r="S14" i="21"/>
  <c r="S15" i="21"/>
  <c r="S16" i="21"/>
  <c r="S17" i="21"/>
  <c r="S18" i="21"/>
  <c r="S19" i="21"/>
  <c r="S20" i="21"/>
  <c r="S21" i="21"/>
  <c r="S22" i="21"/>
  <c r="S23" i="21"/>
  <c r="S24" i="21"/>
  <c r="S25" i="21"/>
  <c r="S26" i="21"/>
  <c r="K52" i="16"/>
  <c r="AR25" i="21"/>
  <c r="AU23" i="21"/>
  <c r="AH12" i="21"/>
  <c r="AR9" i="21"/>
  <c r="AQ8" i="21"/>
  <c r="AQ25" i="21"/>
  <c r="AX7" i="21"/>
  <c r="AO17" i="21"/>
  <c r="AS13" i="21"/>
  <c r="AO13" i="21"/>
  <c r="AF5" i="21"/>
  <c r="AV17" i="21"/>
  <c r="AS12" i="21"/>
  <c r="AG26" i="21"/>
  <c r="AM18" i="21"/>
  <c r="AU14" i="21"/>
  <c r="AV19" i="21"/>
  <c r="AV13" i="21"/>
  <c r="AQ6" i="21"/>
  <c r="AM15" i="21"/>
  <c r="AW26" i="21"/>
  <c r="AR10" i="21"/>
  <c r="AO18" i="21"/>
  <c r="AS10" i="21"/>
  <c r="AG13" i="21"/>
  <c r="AO23" i="21"/>
  <c r="AS6" i="21"/>
  <c r="AL11" i="21"/>
  <c r="AX18" i="21"/>
  <c r="AG24" i="21"/>
  <c r="AU10" i="21"/>
  <c r="AF15" i="21"/>
  <c r="AX15" i="21"/>
  <c r="AG7" i="21"/>
  <c r="AX13" i="21"/>
  <c r="AL20" i="21"/>
  <c r="AE6" i="21"/>
  <c r="AT9" i="21"/>
  <c r="AM13" i="21"/>
  <c r="AG15" i="21"/>
  <c r="AM10" i="21"/>
  <c r="AS20" i="21"/>
  <c r="AO25" i="21"/>
  <c r="AM4" i="21"/>
  <c r="AQ26" i="21"/>
  <c r="AS17" i="21"/>
  <c r="AS26" i="21"/>
  <c r="AP15" i="21"/>
  <c r="AQ10" i="21"/>
  <c r="AW23" i="21"/>
  <c r="AV15" i="21"/>
  <c r="AQ19" i="21"/>
  <c r="AO5" i="21"/>
  <c r="AE25" i="21"/>
  <c r="AK8" i="21"/>
  <c r="AI6" i="21"/>
  <c r="AQ3" i="21"/>
  <c r="AL19" i="21"/>
  <c r="AI8" i="21"/>
  <c r="AF22" i="21"/>
  <c r="AT22" i="21"/>
  <c r="AO9" i="21"/>
  <c r="AT21" i="21"/>
  <c r="AN23" i="21"/>
  <c r="AF9" i="21"/>
  <c r="AP23" i="21"/>
  <c r="AV18" i="21"/>
  <c r="AO14" i="21"/>
  <c r="AU18" i="21"/>
  <c r="AN26" i="21"/>
  <c r="AM20" i="21"/>
  <c r="AH5" i="21"/>
  <c r="AN20" i="21"/>
  <c r="AH3" i="21"/>
  <c r="AQ13" i="21"/>
  <c r="AN17" i="21"/>
  <c r="AT10" i="21"/>
  <c r="AE26" i="21"/>
  <c r="AU5" i="21"/>
  <c r="AE14" i="21"/>
  <c r="AT23" i="21"/>
  <c r="AU6" i="21"/>
  <c r="AI10" i="21"/>
  <c r="AU17" i="21"/>
  <c r="AQ14" i="21"/>
  <c r="AP3" i="21"/>
  <c r="AM22" i="21"/>
  <c r="AX10" i="21"/>
  <c r="AX4" i="21"/>
  <c r="AE13" i="21"/>
  <c r="AU19" i="21"/>
  <c r="AM19" i="21"/>
  <c r="AV16" i="21"/>
  <c r="AV12" i="21"/>
  <c r="AW6" i="21"/>
  <c r="AG18" i="21"/>
  <c r="AM26" i="21"/>
  <c r="AN4" i="21"/>
  <c r="AQ17" i="21"/>
  <c r="AK9" i="21"/>
  <c r="AS11" i="21"/>
  <c r="AJ14" i="21"/>
  <c r="AI12" i="21"/>
  <c r="AF4" i="21"/>
  <c r="AF19" i="21"/>
  <c r="AL15" i="21"/>
  <c r="AQ12" i="21"/>
  <c r="AQ11" i="21"/>
  <c r="AP6" i="21"/>
  <c r="AN3" i="21"/>
  <c r="AP8" i="21"/>
  <c r="AT8" i="21"/>
  <c r="AK19" i="21"/>
  <c r="AU22" i="21"/>
  <c r="AW14" i="21"/>
  <c r="AR4" i="21"/>
  <c r="AS5" i="21"/>
  <c r="AR17" i="21"/>
  <c r="AN12" i="21"/>
  <c r="AM23" i="21"/>
  <c r="AQ9" i="21"/>
  <c r="AP2" i="21"/>
  <c r="AX2" i="21"/>
  <c r="AI14" i="21"/>
  <c r="AP18" i="21"/>
  <c r="AE10" i="21"/>
  <c r="AG12" i="21"/>
  <c r="AK14" i="21"/>
  <c r="AJ25" i="21"/>
  <c r="AR8" i="21"/>
  <c r="AX16" i="21"/>
  <c r="AT5" i="21"/>
  <c r="AF17" i="21"/>
  <c r="AG20" i="21"/>
  <c r="AV8" i="21"/>
  <c r="AJ20" i="21"/>
  <c r="AJ5" i="21"/>
  <c r="AG17" i="21"/>
  <c r="AH23" i="21"/>
  <c r="AV14" i="21"/>
  <c r="AP11" i="21"/>
  <c r="AN21" i="21"/>
  <c r="AS8" i="21"/>
  <c r="AW25" i="21"/>
  <c r="AF16" i="21"/>
  <c r="AL24" i="21"/>
  <c r="AL10" i="21"/>
  <c r="AT13" i="21"/>
  <c r="AF21" i="21"/>
  <c r="AJ18" i="21"/>
  <c r="AO10" i="21"/>
  <c r="AV21" i="21"/>
  <c r="AV24" i="21"/>
  <c r="AW17" i="21"/>
  <c r="AP17" i="21"/>
  <c r="AX23" i="21"/>
  <c r="AR19" i="21"/>
  <c r="AX3" i="21"/>
  <c r="AW16" i="21"/>
  <c r="AH25" i="21"/>
  <c r="AO6" i="21"/>
  <c r="AE19" i="21"/>
  <c r="AX12" i="21"/>
  <c r="AS23" i="21"/>
  <c r="AJ22" i="21"/>
  <c r="AW13" i="21"/>
  <c r="AJ9" i="21"/>
  <c r="AE5" i="21"/>
  <c r="AP14" i="21"/>
  <c r="AL22" i="21"/>
  <c r="AH10" i="21"/>
  <c r="AG4" i="21"/>
  <c r="AE17" i="21"/>
  <c r="AP24" i="21"/>
  <c r="AU12" i="21"/>
  <c r="AE4" i="21"/>
  <c r="AI17" i="21"/>
  <c r="AN6" i="21"/>
  <c r="AO8" i="21"/>
  <c r="AR18" i="21"/>
  <c r="AK16" i="21"/>
  <c r="AH6" i="21"/>
  <c r="AW8" i="21"/>
  <c r="AE3" i="21"/>
  <c r="AI3" i="21"/>
  <c r="AP22" i="21"/>
  <c r="AN25" i="21"/>
  <c r="AS16" i="21"/>
  <c r="AJ19" i="21"/>
  <c r="AL13" i="21"/>
  <c r="AF24" i="21"/>
  <c r="AO26" i="21"/>
  <c r="AS7" i="21"/>
  <c r="AE11" i="21"/>
  <c r="AG21" i="21"/>
  <c r="AX5" i="21"/>
  <c r="AN15" i="21"/>
  <c r="AU4" i="21"/>
  <c r="AM5" i="21"/>
  <c r="AP21" i="21"/>
  <c r="AF13" i="21"/>
  <c r="AJ4" i="21"/>
  <c r="AK25" i="21"/>
  <c r="AK22" i="21"/>
  <c r="AS14" i="21"/>
  <c r="AF8" i="21"/>
  <c r="AK13" i="21"/>
  <c r="AJ24" i="21"/>
  <c r="AX14" i="21"/>
  <c r="AE18" i="21"/>
  <c r="AN7" i="21"/>
  <c r="AW19" i="21"/>
  <c r="AH8" i="21"/>
  <c r="AW15" i="21"/>
  <c r="AF20" i="21"/>
  <c r="AG25" i="21"/>
  <c r="AV11" i="21"/>
  <c r="AF25" i="21"/>
  <c r="AG8" i="21"/>
  <c r="AN18" i="21"/>
  <c r="AL12" i="21"/>
  <c r="AT16" i="21"/>
  <c r="AI11" i="21"/>
  <c r="AG10" i="21"/>
  <c r="AH19" i="21"/>
  <c r="AR16" i="21"/>
  <c r="AK4" i="21"/>
  <c r="AO24" i="21"/>
  <c r="AL7" i="21"/>
  <c r="AF7" i="21"/>
  <c r="AJ17" i="21"/>
  <c r="AL25" i="21"/>
  <c r="AE12" i="21"/>
  <c r="AU3" i="21"/>
  <c r="AV9" i="21"/>
  <c r="AJ11" i="21"/>
  <c r="AN11" i="21"/>
  <c r="AN5" i="21"/>
  <c r="AQ24" i="21"/>
  <c r="AV20" i="21"/>
  <c r="AU8" i="21"/>
  <c r="AQ15" i="21"/>
  <c r="AT12" i="21"/>
  <c r="AW10" i="21"/>
  <c r="AT18" i="21"/>
  <c r="AV22" i="21"/>
  <c r="AQ4" i="21"/>
  <c r="AK10" i="21"/>
  <c r="AO15" i="21"/>
  <c r="AJ10" i="21"/>
  <c r="AV25" i="21"/>
  <c r="AK17" i="21"/>
  <c r="AL2" i="21"/>
  <c r="AM16" i="21"/>
  <c r="AV23" i="21"/>
  <c r="AU7" i="21"/>
  <c r="AP4" i="21"/>
  <c r="AT17" i="21"/>
  <c r="AL17" i="21"/>
  <c r="AF3" i="21"/>
  <c r="AQ18" i="21"/>
  <c r="AH18" i="21"/>
  <c r="AR15" i="21"/>
  <c r="AT3" i="21"/>
  <c r="AK7" i="21"/>
  <c r="AM25" i="21"/>
  <c r="AO16" i="21"/>
  <c r="AS15" i="21"/>
  <c r="AL3" i="21"/>
  <c r="AJ6" i="21"/>
  <c r="AJ16" i="21"/>
  <c r="AN22" i="21"/>
  <c r="AT14" i="21"/>
  <c r="AL4" i="21"/>
  <c r="AO3" i="21"/>
  <c r="AQ23" i="21"/>
  <c r="AI22" i="21"/>
  <c r="AP16" i="21"/>
  <c r="AX21" i="21"/>
  <c r="AO21" i="21"/>
  <c r="AK6" i="21"/>
  <c r="AN9" i="21"/>
  <c r="AS3" i="21"/>
  <c r="AG23" i="21"/>
  <c r="AN8" i="21"/>
  <c r="AW18" i="21"/>
  <c r="AJ15" i="21"/>
  <c r="AI20" i="21"/>
  <c r="AI26" i="21"/>
  <c r="AJ7" i="21"/>
  <c r="AT25" i="21"/>
  <c r="AW12" i="21"/>
  <c r="AG16" i="21"/>
  <c r="AH22" i="21"/>
  <c r="AM9" i="21"/>
  <c r="AP20" i="21"/>
  <c r="AW24" i="21"/>
  <c r="AH17" i="21"/>
  <c r="AP9" i="21"/>
  <c r="AH21" i="21"/>
  <c r="AK11" i="21"/>
  <c r="AL8" i="21"/>
  <c r="AK12" i="21"/>
  <c r="AT7" i="21"/>
  <c r="AV5" i="21"/>
  <c r="AV10" i="21"/>
  <c r="AT20" i="21"/>
  <c r="AI25" i="21"/>
  <c r="AV6" i="21"/>
  <c r="AU20" i="21"/>
  <c r="AX26" i="21"/>
  <c r="AG19" i="21"/>
  <c r="AM8" i="21"/>
  <c r="AI24" i="21"/>
  <c r="AW4" i="21"/>
  <c r="AJ8" i="21"/>
  <c r="AX25" i="21"/>
  <c r="AL18" i="21"/>
  <c r="AX11" i="21"/>
  <c r="AS4" i="21"/>
  <c r="AW3" i="21"/>
  <c r="AR6" i="21"/>
  <c r="AT26" i="21"/>
  <c r="AE15" i="21"/>
  <c r="AH14" i="21"/>
  <c r="AP10" i="21"/>
  <c r="AL9" i="21"/>
  <c r="AR26" i="21"/>
  <c r="AH4" i="21"/>
  <c r="AH16" i="21"/>
  <c r="AT6" i="21"/>
  <c r="AN24" i="21"/>
  <c r="AU26" i="21"/>
  <c r="AQ16" i="21"/>
  <c r="AF11" i="21"/>
  <c r="AI21" i="21"/>
  <c r="AX6" i="21"/>
  <c r="AU15" i="21"/>
  <c r="AS24" i="21"/>
  <c r="AJ12" i="21"/>
  <c r="AJ23" i="21"/>
  <c r="AX22" i="21"/>
  <c r="AP5" i="21"/>
  <c r="AN16" i="21"/>
  <c r="AK23" i="21"/>
  <c r="AR11" i="21"/>
  <c r="AQ20" i="21"/>
  <c r="AS19" i="21"/>
  <c r="AO19" i="21"/>
  <c r="AL21" i="21"/>
  <c r="AS21" i="21"/>
  <c r="AJ21" i="21"/>
  <c r="AI4" i="21"/>
  <c r="AM17" i="21"/>
  <c r="AL26" i="21"/>
  <c r="AF26" i="21"/>
  <c r="AX24" i="21"/>
  <c r="AR24" i="21"/>
  <c r="AM21" i="21"/>
  <c r="AI5" i="21"/>
  <c r="AG22" i="21"/>
  <c r="AX17" i="21"/>
  <c r="AH15" i="21"/>
  <c r="AF18" i="21"/>
  <c r="AI23" i="21"/>
  <c r="AW22" i="21"/>
  <c r="AP25" i="21"/>
  <c r="AO12" i="21"/>
  <c r="AE23" i="21"/>
  <c r="AL6" i="21"/>
  <c r="AE21" i="21"/>
  <c r="AG9" i="21"/>
  <c r="AJ3" i="21"/>
  <c r="AR21" i="21"/>
  <c r="AH13" i="21"/>
  <c r="AG5" i="21"/>
  <c r="AW9" i="21"/>
  <c r="AG14" i="21"/>
  <c r="AT19" i="21"/>
  <c r="AN19" i="21"/>
  <c r="AT11" i="21"/>
  <c r="AV7" i="21"/>
  <c r="AU9" i="21"/>
  <c r="AF14" i="21"/>
  <c r="AX8" i="21"/>
  <c r="AV26" i="21"/>
  <c r="AH7" i="21"/>
  <c r="AN10" i="21"/>
  <c r="AX20" i="21"/>
  <c r="AE16" i="21"/>
  <c r="AR3" i="21"/>
  <c r="AF6" i="21"/>
  <c r="AH24" i="21"/>
  <c r="AR5" i="21"/>
  <c r="AR22" i="21"/>
  <c r="AG11" i="21"/>
  <c r="AF12" i="21"/>
  <c r="AW5" i="21"/>
  <c r="AR23" i="21"/>
  <c r="AE7" i="21"/>
  <c r="AU21" i="21"/>
  <c r="AG3" i="21"/>
  <c r="AP26" i="21"/>
  <c r="AW7" i="21"/>
  <c r="AT15" i="21"/>
  <c r="AO4" i="21"/>
  <c r="AS9" i="21"/>
  <c r="AJ13" i="21"/>
  <c r="AU11" i="21"/>
  <c r="AO22" i="21"/>
  <c r="AO20" i="21"/>
  <c r="AP19" i="21"/>
  <c r="AL5" i="21"/>
  <c r="AN14" i="21"/>
  <c r="AN13" i="21"/>
  <c r="AR7" i="21"/>
  <c r="AP12" i="21"/>
  <c r="AR14" i="21"/>
  <c r="AO11" i="21"/>
  <c r="AT4" i="21"/>
  <c r="AH26" i="21"/>
  <c r="AI7" i="21"/>
  <c r="AQ7" i="21"/>
  <c r="AS18" i="21"/>
  <c r="AK21" i="21"/>
  <c r="AI16" i="21"/>
  <c r="AM7" i="21"/>
  <c r="AK3" i="21"/>
  <c r="AI9" i="21"/>
  <c r="AF23" i="21"/>
  <c r="AE22" i="21"/>
  <c r="AT24" i="21"/>
  <c r="AO7" i="21"/>
  <c r="AR12" i="21"/>
  <c r="AV4" i="21"/>
  <c r="AR13" i="21"/>
  <c r="AL23" i="21"/>
  <c r="AP7" i="21"/>
  <c r="AH20" i="21"/>
  <c r="AM6" i="21"/>
  <c r="AK18" i="21"/>
  <c r="AU16" i="21"/>
  <c r="AU25" i="21"/>
  <c r="AM14" i="21"/>
  <c r="AS22" i="21"/>
  <c r="AQ22" i="21"/>
  <c r="AW11" i="21"/>
  <c r="AI19" i="21"/>
  <c r="AL14" i="21"/>
  <c r="AE20" i="21"/>
  <c r="AM24" i="21"/>
  <c r="AK20" i="21"/>
  <c r="AK15" i="21"/>
  <c r="AL16" i="21"/>
  <c r="AK24" i="21"/>
  <c r="AH9" i="21"/>
  <c r="AX19" i="21"/>
  <c r="AE24" i="21"/>
  <c r="AP13" i="21"/>
  <c r="AR20" i="21"/>
  <c r="AM3" i="21"/>
  <c r="AV3" i="21"/>
  <c r="AQ21" i="21"/>
  <c r="AK26" i="21"/>
  <c r="AE8" i="21"/>
  <c r="AI13" i="21"/>
  <c r="AG6" i="21"/>
  <c r="AX9" i="21"/>
  <c r="AW20" i="21"/>
  <c r="AS25" i="21"/>
  <c r="AF10" i="21"/>
  <c r="AI15" i="21"/>
  <c r="AK5" i="21"/>
  <c r="AJ26" i="21"/>
  <c r="AH11" i="21"/>
  <c r="AU13" i="21"/>
  <c r="AQ5" i="21"/>
  <c r="AU24" i="21"/>
  <c r="AM12" i="21"/>
  <c r="AI18" i="21"/>
  <c r="AW21" i="21"/>
  <c r="AE9" i="21"/>
  <c r="AM11" i="21"/>
  <c r="AGA2" i="20" l="1"/>
  <c r="I52" i="16"/>
  <c r="E48" i="5"/>
  <c r="AFZ2" i="20" l="1"/>
  <c r="AFY2" i="20"/>
  <c r="H18" i="14"/>
  <c r="H19" i="14"/>
  <c r="H16" i="11"/>
  <c r="AED2" i="20"/>
  <c r="AFX2" i="20"/>
  <c r="AFW2" i="20"/>
  <c r="AFV2" i="20"/>
  <c r="AFR2" i="20"/>
  <c r="AFQ2" i="20"/>
  <c r="AFP2" i="20"/>
  <c r="AFO2" i="20"/>
  <c r="AFK2" i="20"/>
  <c r="AFJ2" i="20"/>
  <c r="AFI2" i="20"/>
  <c r="AFH2" i="20"/>
  <c r="AFD2" i="20"/>
  <c r="AEC2" i="20"/>
  <c r="AEB2" i="20"/>
  <c r="AEA2" i="20"/>
  <c r="ADX2" i="20"/>
  <c r="ADW2" i="20"/>
  <c r="ADV2" i="20"/>
  <c r="ADU2" i="20"/>
  <c r="ADT2" i="20"/>
  <c r="ADQ2" i="20"/>
  <c r="ADP2" i="20"/>
  <c r="ADO2" i="20"/>
  <c r="ADN2" i="20"/>
  <c r="ADM2" i="20"/>
  <c r="ADJ2" i="20"/>
  <c r="ADI2" i="20"/>
  <c r="ADH2" i="20"/>
  <c r="ADG2" i="20"/>
  <c r="ADF2" i="20"/>
  <c r="ADC2" i="20"/>
  <c r="ADB2" i="20"/>
  <c r="ADA2" i="20"/>
  <c r="ACZ2" i="20"/>
  <c r="ACY2" i="20"/>
  <c r="ACU2" i="20"/>
  <c r="ACT2" i="20"/>
  <c r="ACS2" i="20"/>
  <c r="ACR2" i="20"/>
  <c r="ACN2" i="20"/>
  <c r="ACM2" i="20"/>
  <c r="ACL2" i="20"/>
  <c r="ACK2" i="20"/>
  <c r="ACG2" i="20"/>
  <c r="ACF2" i="20"/>
  <c r="ACE2" i="20"/>
  <c r="ACD2" i="20"/>
  <c r="ABZ2" i="20"/>
  <c r="ABY2" i="20"/>
  <c r="ABX2" i="20"/>
  <c r="ABW2" i="20"/>
  <c r="ABS2" i="20"/>
  <c r="ABR2" i="20"/>
  <c r="ABQ2" i="20"/>
  <c r="ABP2" i="20"/>
  <c r="ABL2" i="20"/>
  <c r="ABK2" i="20"/>
  <c r="ABJ2" i="20"/>
  <c r="ABI2" i="20"/>
  <c r="ABE2" i="20"/>
  <c r="ABD2" i="20"/>
  <c r="ABC2" i="20"/>
  <c r="ABB2" i="20"/>
  <c r="AAX2" i="20"/>
  <c r="AAW2" i="20"/>
  <c r="AAV2" i="20"/>
  <c r="AAU2" i="20"/>
  <c r="AAQ2" i="20"/>
  <c r="AAP2" i="20"/>
  <c r="AAO2" i="20"/>
  <c r="AAN2" i="20"/>
  <c r="AAJ2" i="20"/>
  <c r="AAI2" i="20"/>
  <c r="AAH2" i="20"/>
  <c r="AAG2" i="20"/>
  <c r="AAC2" i="20"/>
  <c r="AAB2" i="20"/>
  <c r="AAA2" i="20"/>
  <c r="ZZ2" i="20"/>
  <c r="ZV2" i="20"/>
  <c r="ZU2" i="20"/>
  <c r="ZT2" i="20"/>
  <c r="ZS2" i="20"/>
  <c r="ZO2" i="20"/>
  <c r="ZN2" i="20"/>
  <c r="ZM2" i="20"/>
  <c r="ZL2" i="20"/>
  <c r="ZH2" i="20"/>
  <c r="ZG2" i="20"/>
  <c r="ZF2" i="20"/>
  <c r="ZE2" i="20"/>
  <c r="ZA2" i="20"/>
  <c r="YZ2" i="20"/>
  <c r="YY2" i="20"/>
  <c r="YX2" i="20"/>
  <c r="YT2" i="20"/>
  <c r="YS2" i="20"/>
  <c r="YR2" i="20"/>
  <c r="YQ2" i="20"/>
  <c r="YM2" i="20"/>
  <c r="YL2" i="20"/>
  <c r="YK2" i="20"/>
  <c r="YJ2" i="20"/>
  <c r="YF2" i="20"/>
  <c r="YE2" i="20"/>
  <c r="YD2" i="20"/>
  <c r="YC2" i="20"/>
  <c r="XY2" i="20"/>
  <c r="XX2" i="20"/>
  <c r="XW2" i="20"/>
  <c r="XV2" i="20"/>
  <c r="XR2" i="20"/>
  <c r="XQ2" i="20"/>
  <c r="XP2" i="20"/>
  <c r="XO2" i="20"/>
  <c r="XK2" i="20"/>
  <c r="XJ2" i="20"/>
  <c r="XI2" i="20"/>
  <c r="XH2" i="20"/>
  <c r="XD2" i="20"/>
  <c r="VM2" i="20"/>
  <c r="VL2" i="20"/>
  <c r="VK2" i="20"/>
  <c r="VG2" i="20"/>
  <c r="VF2" i="20"/>
  <c r="VE2" i="20"/>
  <c r="VD2" i="20"/>
  <c r="UZ2" i="20"/>
  <c r="UY2" i="20"/>
  <c r="UX2" i="20"/>
  <c r="UW2" i="20"/>
  <c r="US2" i="20"/>
  <c r="UR2" i="20"/>
  <c r="UQ2" i="20"/>
  <c r="UP2" i="20"/>
  <c r="UL2" i="20"/>
  <c r="UK2" i="20"/>
  <c r="UJ2" i="20"/>
  <c r="UI2" i="20"/>
  <c r="UE2" i="20"/>
  <c r="UD2" i="20"/>
  <c r="UC2" i="20"/>
  <c r="UB2" i="20"/>
  <c r="TX2" i="20"/>
  <c r="TW2" i="20"/>
  <c r="TV2" i="20"/>
  <c r="TU2" i="20"/>
  <c r="TQ2" i="20"/>
  <c r="TP2" i="20"/>
  <c r="TO2" i="20"/>
  <c r="TN2" i="20"/>
  <c r="TJ2" i="20"/>
  <c r="AFC2" i="20"/>
  <c r="AFB2" i="20"/>
  <c r="AFA2" i="20"/>
  <c r="AEW2" i="20"/>
  <c r="AEV2" i="20"/>
  <c r="AEU2" i="20"/>
  <c r="AET2" i="20"/>
  <c r="AEP2" i="20"/>
  <c r="AEO2" i="20"/>
  <c r="AEN2" i="20"/>
  <c r="AEM2" i="20"/>
  <c r="AEI2" i="20"/>
  <c r="TI2" i="20"/>
  <c r="TH2" i="20"/>
  <c r="TG2" i="20"/>
  <c r="TD2" i="20"/>
  <c r="TC2" i="20"/>
  <c r="TB2" i="20"/>
  <c r="TA2" i="20"/>
  <c r="SZ2" i="20"/>
  <c r="SW2" i="20"/>
  <c r="SV2" i="20"/>
  <c r="SU2" i="20"/>
  <c r="ST2" i="20"/>
  <c r="SS2" i="20"/>
  <c r="SP2" i="20"/>
  <c r="SO2" i="20"/>
  <c r="SN2" i="20"/>
  <c r="SM2" i="20"/>
  <c r="SL2" i="20"/>
  <c r="SI2" i="20"/>
  <c r="SH2" i="20"/>
  <c r="SG2" i="20"/>
  <c r="SF2" i="20"/>
  <c r="SE2" i="20"/>
  <c r="SA2" i="20"/>
  <c r="RZ2" i="20"/>
  <c r="RY2" i="20"/>
  <c r="RX2" i="20"/>
  <c r="RT2" i="20"/>
  <c r="RS2" i="20"/>
  <c r="RR2" i="20"/>
  <c r="RQ2" i="20"/>
  <c r="RM2" i="20"/>
  <c r="RL2" i="20"/>
  <c r="RK2" i="20"/>
  <c r="RJ2" i="20"/>
  <c r="RF2" i="20"/>
  <c r="RE2" i="20"/>
  <c r="RD2" i="20"/>
  <c r="RC2" i="20"/>
  <c r="QY2" i="20"/>
  <c r="QX2" i="20"/>
  <c r="QW2" i="20"/>
  <c r="QV2" i="20"/>
  <c r="QR2" i="20"/>
  <c r="QQ2" i="20"/>
  <c r="QP2" i="20"/>
  <c r="QO2" i="20"/>
  <c r="QK2" i="20"/>
  <c r="QJ2" i="20"/>
  <c r="QI2" i="20"/>
  <c r="QH2" i="20"/>
  <c r="QD2" i="20"/>
  <c r="QC2" i="20"/>
  <c r="QB2" i="20"/>
  <c r="QA2" i="20"/>
  <c r="PW2" i="20"/>
  <c r="PV2" i="20"/>
  <c r="PU2" i="20"/>
  <c r="PT2" i="20"/>
  <c r="PP2" i="20"/>
  <c r="PO2" i="20"/>
  <c r="PN2" i="20"/>
  <c r="PM2" i="20"/>
  <c r="PI2" i="20"/>
  <c r="PH2" i="20"/>
  <c r="PG2" i="20"/>
  <c r="PF2" i="20"/>
  <c r="PB2" i="20"/>
  <c r="PA2" i="20"/>
  <c r="OZ2" i="20"/>
  <c r="OY2" i="20"/>
  <c r="OU2" i="20"/>
  <c r="OT2" i="20"/>
  <c r="OS2" i="20"/>
  <c r="OR2" i="20"/>
  <c r="ON2" i="20"/>
  <c r="OM2" i="20"/>
  <c r="OL2" i="20"/>
  <c r="OK2" i="20"/>
  <c r="OG2" i="20"/>
  <c r="OF2" i="20"/>
  <c r="OE2" i="20"/>
  <c r="OD2" i="20"/>
  <c r="NZ2" i="20"/>
  <c r="NY2" i="20"/>
  <c r="NX2" i="20"/>
  <c r="NW2" i="20"/>
  <c r="NS2" i="20"/>
  <c r="NR2" i="20"/>
  <c r="NQ2" i="20"/>
  <c r="NP2" i="20"/>
  <c r="NL2" i="20"/>
  <c r="NK2" i="20"/>
  <c r="NJ2" i="20"/>
  <c r="NI2" i="20"/>
  <c r="NE2" i="20"/>
  <c r="ND2" i="20"/>
  <c r="NC2" i="20"/>
  <c r="NB2" i="20"/>
  <c r="MX2" i="20"/>
  <c r="MW2" i="20"/>
  <c r="MV2" i="20"/>
  <c r="MU2" i="20"/>
  <c r="MQ2" i="20"/>
  <c r="MP2" i="20"/>
  <c r="MO2" i="20"/>
  <c r="MN2" i="20"/>
  <c r="MJ2" i="20"/>
  <c r="MI2" i="20"/>
  <c r="MH2" i="20"/>
  <c r="MG2" i="20"/>
  <c r="MC2" i="20"/>
  <c r="MB2" i="20"/>
  <c r="MA2" i="20"/>
  <c r="LZ2" i="20"/>
  <c r="LV2" i="20"/>
  <c r="LU2" i="20"/>
  <c r="LT2" i="20"/>
  <c r="LS2" i="20"/>
  <c r="LO2" i="20"/>
  <c r="LN2" i="20"/>
  <c r="LM2" i="20"/>
  <c r="LL2" i="20"/>
  <c r="LH2" i="20"/>
  <c r="LG2" i="20"/>
  <c r="LF2" i="20"/>
  <c r="LE2" i="20"/>
  <c r="LA2" i="20"/>
  <c r="KZ2" i="20"/>
  <c r="KY2" i="20"/>
  <c r="KX2" i="20"/>
  <c r="KU2" i="20"/>
  <c r="KT2" i="20"/>
  <c r="KS2" i="20"/>
  <c r="KR2" i="20"/>
  <c r="KQ2" i="20"/>
  <c r="KM2" i="20"/>
  <c r="KL2" i="20"/>
  <c r="KK2" i="20"/>
  <c r="KJ2" i="20"/>
  <c r="KF2" i="20"/>
  <c r="KE2" i="20"/>
  <c r="KD2" i="20"/>
  <c r="KC2" i="20"/>
  <c r="JY2" i="20"/>
  <c r="JX2" i="20"/>
  <c r="JW2" i="20"/>
  <c r="JV2" i="20"/>
  <c r="JR2" i="20"/>
  <c r="JQ2" i="20"/>
  <c r="JP2" i="20"/>
  <c r="JO2" i="20"/>
  <c r="JK2" i="20"/>
  <c r="JJ2" i="20"/>
  <c r="JI2" i="20"/>
  <c r="JH2" i="20"/>
  <c r="JD2" i="20"/>
  <c r="JC2" i="20"/>
  <c r="JB2" i="20"/>
  <c r="JA2" i="20"/>
  <c r="IW2" i="20"/>
  <c r="HF2" i="20"/>
  <c r="HE2" i="20"/>
  <c r="HD2" i="20"/>
  <c r="GZ2" i="20"/>
  <c r="GY2" i="20"/>
  <c r="GX2" i="20"/>
  <c r="GW2" i="20"/>
  <c r="GS2" i="20"/>
  <c r="GR2" i="20"/>
  <c r="GQ2" i="20"/>
  <c r="GP2" i="20"/>
  <c r="GL2" i="20"/>
  <c r="GK2" i="20"/>
  <c r="GJ2" i="20"/>
  <c r="GI2" i="20"/>
  <c r="GE2" i="20"/>
  <c r="GD2" i="20"/>
  <c r="GC2" i="20"/>
  <c r="GB2" i="20"/>
  <c r="FX2" i="20"/>
  <c r="FW2" i="20"/>
  <c r="FV2" i="20"/>
  <c r="FU2" i="20"/>
  <c r="FQ2" i="20"/>
  <c r="FP2" i="20"/>
  <c r="FO2" i="20"/>
  <c r="FN2" i="20"/>
  <c r="FJ2" i="20"/>
  <c r="FI2" i="20"/>
  <c r="FH2" i="20"/>
  <c r="FG2" i="20"/>
  <c r="FE2" i="20"/>
  <c r="FD2" i="20"/>
  <c r="FC2" i="20"/>
  <c r="FB2" i="20"/>
  <c r="EZ2" i="20"/>
  <c r="EY2" i="20"/>
  <c r="EX2" i="20"/>
  <c r="EW2" i="20"/>
  <c r="EU2" i="20"/>
  <c r="ET2" i="20"/>
  <c r="ES2" i="20"/>
  <c r="ER2" i="20"/>
  <c r="EP2" i="20"/>
  <c r="EO2" i="20"/>
  <c r="EN2" i="20"/>
  <c r="EM2" i="20"/>
  <c r="EK2" i="20"/>
  <c r="EJ2" i="20"/>
  <c r="EI2" i="20"/>
  <c r="EH2" i="20"/>
  <c r="EF2" i="20"/>
  <c r="EE2" i="20"/>
  <c r="ED2" i="20"/>
  <c r="EC2" i="20"/>
  <c r="EA2" i="20"/>
  <c r="DU2" i="20"/>
  <c r="DT2" i="20"/>
  <c r="DS2" i="20"/>
  <c r="DQ2" i="20"/>
  <c r="DP2" i="20"/>
  <c r="DO2" i="20"/>
  <c r="DN2" i="20"/>
  <c r="DL2" i="20"/>
  <c r="DK2" i="20"/>
  <c r="DJ2" i="20"/>
  <c r="DI2" i="20"/>
  <c r="DG2" i="20"/>
  <c r="DF2" i="20"/>
  <c r="DE2" i="20"/>
  <c r="DD2" i="20"/>
  <c r="DB2" i="20"/>
  <c r="DA2" i="20"/>
  <c r="CZ2" i="20"/>
  <c r="CY2" i="20"/>
  <c r="CW2" i="20"/>
  <c r="CV2" i="20"/>
  <c r="CU2" i="20"/>
  <c r="CT2" i="20"/>
  <c r="CR2" i="20"/>
  <c r="CK2" i="20"/>
  <c r="CJ2" i="20"/>
  <c r="CI2" i="20"/>
  <c r="CH2" i="20"/>
  <c r="CG2" i="20"/>
  <c r="CF2" i="20"/>
  <c r="CE2" i="20"/>
  <c r="CD2" i="20"/>
  <c r="CC2" i="20"/>
  <c r="CB2" i="20"/>
  <c r="BY2" i="20"/>
  <c r="BX2" i="20"/>
  <c r="BU2" i="20"/>
  <c r="BT2" i="20"/>
  <c r="BQ2" i="20"/>
  <c r="BP2" i="20"/>
  <c r="BM2" i="20"/>
  <c r="BI2" i="20"/>
  <c r="BE2" i="20"/>
  <c r="BA2" i="20"/>
  <c r="AV2" i="20"/>
  <c r="AQ2" i="20"/>
  <c r="AK2" i="20"/>
  <c r="AG2" i="20"/>
  <c r="AB2" i="20"/>
  <c r="W2" i="20"/>
  <c r="CQ2" i="20"/>
  <c r="CP2" i="20"/>
  <c r="CO2" i="20"/>
  <c r="CN2" i="20"/>
  <c r="CM2" i="20"/>
  <c r="CL2" i="20"/>
  <c r="AEG2" i="20"/>
  <c r="Q2" i="20"/>
  <c r="P2" i="20"/>
  <c r="O2" i="20"/>
  <c r="N2" i="20"/>
  <c r="M2" i="20"/>
  <c r="L2" i="20"/>
  <c r="K2" i="20"/>
  <c r="J2" i="20"/>
  <c r="I2" i="20"/>
  <c r="H2" i="20"/>
  <c r="G2" i="20"/>
  <c r="F2" i="20"/>
  <c r="E2" i="20"/>
  <c r="D2" i="20"/>
  <c r="C2" i="20"/>
  <c r="B2" i="20"/>
  <c r="A2" i="20"/>
  <c r="AEH2" i="20"/>
  <c r="C5" i="12" l="1"/>
  <c r="C5" i="11"/>
  <c r="F14" i="11"/>
  <c r="AE3" i="7" l="1"/>
  <c r="B7" i="7"/>
  <c r="K3" i="8" l="1"/>
  <c r="Q50" i="5" l="1" a="1"/>
  <c r="Q50" i="5" s="1"/>
  <c r="P50" i="5" s="1"/>
  <c r="Q46" i="5" a="1"/>
  <c r="Q46" i="5" s="1"/>
  <c r="P46" i="5" s="1"/>
  <c r="Q15" i="5" a="1"/>
  <c r="Q15" i="5" s="1"/>
  <c r="P15" i="5" s="1"/>
  <c r="P10" i="5"/>
  <c r="P13" i="5"/>
  <c r="P8" i="5"/>
  <c r="B68" i="5" l="1"/>
  <c r="AF3" i="7" l="1"/>
  <c r="J85" i="7" l="1"/>
  <c r="J39" i="7"/>
  <c r="D91" i="16" l="1"/>
  <c r="G91" i="16"/>
  <c r="D92" i="16"/>
  <c r="G92" i="16"/>
  <c r="D93" i="16"/>
  <c r="D94" i="16"/>
  <c r="D95" i="16"/>
  <c r="D96" i="16"/>
  <c r="D97" i="16"/>
  <c r="D98" i="16"/>
  <c r="D99" i="16"/>
  <c r="D100" i="16"/>
  <c r="D101" i="16"/>
  <c r="D102" i="16"/>
  <c r="D103" i="16"/>
  <c r="G93" i="16"/>
  <c r="G94" i="16"/>
  <c r="G95" i="16"/>
  <c r="G96" i="16"/>
  <c r="G97" i="16"/>
  <c r="G98" i="16"/>
  <c r="G99" i="16"/>
  <c r="G100" i="16"/>
  <c r="G101" i="16"/>
  <c r="G102" i="16"/>
  <c r="G103" i="16"/>
  <c r="H15" i="12"/>
  <c r="Q3" i="7"/>
  <c r="Q109" i="7" s="1"/>
  <c r="Q111" i="7" s="1"/>
  <c r="R3" i="7"/>
  <c r="R109" i="7" s="1"/>
  <c r="R111" i="7" s="1"/>
  <c r="S3" i="7"/>
  <c r="S108" i="7" s="1"/>
  <c r="S110" i="7" s="1"/>
  <c r="T3" i="7"/>
  <c r="T108" i="7" s="1"/>
  <c r="T110" i="7" s="1"/>
  <c r="U3" i="7"/>
  <c r="U109" i="7" s="1"/>
  <c r="U111" i="7" s="1"/>
  <c r="V3" i="7"/>
  <c r="V109" i="7" s="1"/>
  <c r="V111" i="7" s="1"/>
  <c r="W3" i="7"/>
  <c r="W108" i="7" s="1"/>
  <c r="W110" i="7" s="1"/>
  <c r="X3" i="7"/>
  <c r="X108" i="7" s="1"/>
  <c r="X110" i="7" s="1"/>
  <c r="Y3" i="7"/>
  <c r="Y109" i="7" s="1"/>
  <c r="Y111" i="7" s="1"/>
  <c r="Z3" i="7"/>
  <c r="Z109" i="7" s="1"/>
  <c r="Z111" i="7" s="1"/>
  <c r="AA3" i="7"/>
  <c r="AA108" i="7" s="1"/>
  <c r="AA110" i="7" s="1"/>
  <c r="AB3" i="7"/>
  <c r="AB108" i="7" s="1"/>
  <c r="AB110" i="7" s="1"/>
  <c r="AC3" i="7"/>
  <c r="AC109" i="7" s="1"/>
  <c r="AC111" i="7" s="1"/>
  <c r="C92" i="16"/>
  <c r="E3" i="7"/>
  <c r="F3" i="7"/>
  <c r="F108" i="7" s="1"/>
  <c r="F110" i="7" s="1"/>
  <c r="G3" i="7"/>
  <c r="G108" i="7" s="1"/>
  <c r="G110" i="7" s="1"/>
  <c r="H3" i="7"/>
  <c r="H109" i="7" s="1"/>
  <c r="H111" i="7" s="1"/>
  <c r="I3" i="7"/>
  <c r="I108" i="7" s="1"/>
  <c r="I110" i="7" s="1"/>
  <c r="J3" i="7"/>
  <c r="J109" i="7" s="1"/>
  <c r="J111" i="7" s="1"/>
  <c r="K3" i="7"/>
  <c r="K108" i="7" s="1"/>
  <c r="K110" i="7" s="1"/>
  <c r="L3" i="7"/>
  <c r="L108" i="7" s="1"/>
  <c r="L110" i="7" s="1"/>
  <c r="M3" i="7"/>
  <c r="M108" i="7" s="1"/>
  <c r="M110" i="7" s="1"/>
  <c r="N3" i="7"/>
  <c r="N109" i="7" s="1"/>
  <c r="N111" i="7" s="1"/>
  <c r="O3" i="7"/>
  <c r="O108" i="7" s="1"/>
  <c r="O110" i="7" s="1"/>
  <c r="P3" i="7"/>
  <c r="AA109" i="7"/>
  <c r="AA111" i="7" s="1"/>
  <c r="V108" i="7"/>
  <c r="V110" i="7" s="1"/>
  <c r="AE109" i="7"/>
  <c r="D45" i="16"/>
  <c r="AC2" i="20" s="1"/>
  <c r="D42" i="16"/>
  <c r="D59" i="16"/>
  <c r="AR2" i="20" s="1"/>
  <c r="K20" i="16"/>
  <c r="J20" i="16"/>
  <c r="I20" i="16"/>
  <c r="H20" i="16"/>
  <c r="K103" i="16"/>
  <c r="V26" i="21" s="1"/>
  <c r="J103" i="16"/>
  <c r="U26" i="21" s="1"/>
  <c r="K102" i="16"/>
  <c r="V25" i="21" s="1"/>
  <c r="J102" i="16"/>
  <c r="U25" i="21" s="1"/>
  <c r="K101" i="16"/>
  <c r="V24" i="21" s="1"/>
  <c r="J101" i="16"/>
  <c r="U24" i="21" s="1"/>
  <c r="K100" i="16"/>
  <c r="V23" i="21" s="1"/>
  <c r="J100" i="16"/>
  <c r="K99" i="16"/>
  <c r="V22" i="21" s="1"/>
  <c r="J99" i="16"/>
  <c r="U22" i="21" s="1"/>
  <c r="K98" i="16"/>
  <c r="V21" i="21" s="1"/>
  <c r="J98" i="16"/>
  <c r="K97" i="16"/>
  <c r="J97" i="16"/>
  <c r="U20" i="21" s="1"/>
  <c r="K96" i="16"/>
  <c r="V19" i="21" s="1"/>
  <c r="J96" i="16"/>
  <c r="U19" i="21" s="1"/>
  <c r="K95" i="16"/>
  <c r="V18" i="21" s="1"/>
  <c r="J95" i="16"/>
  <c r="U18" i="21" s="1"/>
  <c r="K94" i="16"/>
  <c r="V17" i="21" s="1"/>
  <c r="J94" i="16"/>
  <c r="K93" i="16"/>
  <c r="V16" i="21" s="1"/>
  <c r="J93" i="16"/>
  <c r="U16" i="21" s="1"/>
  <c r="K92" i="16"/>
  <c r="V15" i="21" s="1"/>
  <c r="J92" i="16"/>
  <c r="U15" i="21" s="1"/>
  <c r="K91" i="16"/>
  <c r="V14" i="21" s="1"/>
  <c r="J91" i="16"/>
  <c r="U14" i="21" s="1"/>
  <c r="K90" i="16"/>
  <c r="V13" i="21" s="1"/>
  <c r="J90" i="16"/>
  <c r="U13" i="21" s="1"/>
  <c r="K89" i="16"/>
  <c r="V12" i="21" s="1"/>
  <c r="J89" i="16"/>
  <c r="U12" i="21" s="1"/>
  <c r="K88" i="16"/>
  <c r="V11" i="21" s="1"/>
  <c r="J88" i="16"/>
  <c r="U11" i="21" s="1"/>
  <c r="K87" i="16"/>
  <c r="V10" i="21" s="1"/>
  <c r="J87" i="16"/>
  <c r="U10" i="21" s="1"/>
  <c r="K86" i="16"/>
  <c r="V9" i="21" s="1"/>
  <c r="J86" i="16"/>
  <c r="U9" i="21" s="1"/>
  <c r="K85" i="16"/>
  <c r="V8" i="21" s="1"/>
  <c r="J85" i="16"/>
  <c r="U8" i="21" s="1"/>
  <c r="K84" i="16"/>
  <c r="V7" i="21" s="1"/>
  <c r="J84" i="16"/>
  <c r="U7" i="21" s="1"/>
  <c r="K83" i="16"/>
  <c r="V6" i="21" s="1"/>
  <c r="J83" i="16"/>
  <c r="U6" i="21" s="1"/>
  <c r="K82" i="16"/>
  <c r="V5" i="21" s="1"/>
  <c r="J82" i="16"/>
  <c r="K81" i="16"/>
  <c r="V4" i="21" s="1"/>
  <c r="J81" i="16"/>
  <c r="U4" i="21" s="1"/>
  <c r="K80" i="16"/>
  <c r="V3" i="21" s="1"/>
  <c r="J80" i="16"/>
  <c r="U3" i="21" s="1"/>
  <c r="K79" i="16"/>
  <c r="V2" i="21" s="1"/>
  <c r="J79" i="16"/>
  <c r="U2" i="21" s="1"/>
  <c r="F81" i="7"/>
  <c r="G81" i="7"/>
  <c r="H81" i="7"/>
  <c r="I81" i="7"/>
  <c r="J81" i="7"/>
  <c r="K81" i="7"/>
  <c r="L81" i="7"/>
  <c r="M81" i="7"/>
  <c r="N81" i="7"/>
  <c r="O81" i="7"/>
  <c r="P81" i="7"/>
  <c r="Q81" i="7"/>
  <c r="R81" i="7"/>
  <c r="S81" i="7"/>
  <c r="T81" i="7"/>
  <c r="U81" i="7"/>
  <c r="V81" i="7"/>
  <c r="W81" i="7"/>
  <c r="X81" i="7"/>
  <c r="Y81" i="7"/>
  <c r="Z81" i="7"/>
  <c r="AA81" i="7"/>
  <c r="AB81" i="7"/>
  <c r="AC81" i="7"/>
  <c r="E81" i="7"/>
  <c r="F68" i="7"/>
  <c r="G68" i="7"/>
  <c r="H68" i="7"/>
  <c r="I68" i="7"/>
  <c r="J68" i="7"/>
  <c r="K68" i="7"/>
  <c r="L68" i="7"/>
  <c r="M68" i="7"/>
  <c r="N68" i="7"/>
  <c r="O68" i="7"/>
  <c r="P68" i="7"/>
  <c r="Q68" i="7"/>
  <c r="R68" i="7"/>
  <c r="S68" i="7"/>
  <c r="T68" i="7"/>
  <c r="U68" i="7"/>
  <c r="V68" i="7"/>
  <c r="W68" i="7"/>
  <c r="X68" i="7"/>
  <c r="Y68" i="7"/>
  <c r="Z68" i="7"/>
  <c r="AA68" i="7"/>
  <c r="AB68" i="7"/>
  <c r="AC68" i="7"/>
  <c r="E68" i="7"/>
  <c r="F18" i="7"/>
  <c r="G18" i="7"/>
  <c r="H18" i="7"/>
  <c r="I18" i="7"/>
  <c r="J18" i="7"/>
  <c r="K18" i="7"/>
  <c r="L18" i="7"/>
  <c r="M18" i="7"/>
  <c r="N18" i="7"/>
  <c r="O18" i="7"/>
  <c r="P18" i="7"/>
  <c r="Q18" i="7"/>
  <c r="R18" i="7"/>
  <c r="S18" i="7"/>
  <c r="T18" i="7"/>
  <c r="U18" i="7"/>
  <c r="V18" i="7"/>
  <c r="W18" i="7"/>
  <c r="X18" i="7"/>
  <c r="Y18" i="7"/>
  <c r="Z18" i="7"/>
  <c r="AA18" i="7"/>
  <c r="AB18" i="7"/>
  <c r="AC18" i="7"/>
  <c r="E18" i="7"/>
  <c r="G35" i="7"/>
  <c r="H35" i="7"/>
  <c r="I35" i="7"/>
  <c r="J35" i="7"/>
  <c r="K35" i="7"/>
  <c r="L35" i="7"/>
  <c r="M35" i="7"/>
  <c r="N35" i="7"/>
  <c r="O35" i="7"/>
  <c r="P35" i="7"/>
  <c r="Q35" i="7"/>
  <c r="R35" i="7"/>
  <c r="S35" i="7"/>
  <c r="T35" i="7"/>
  <c r="U35" i="7"/>
  <c r="V35" i="7"/>
  <c r="W35" i="7"/>
  <c r="X35" i="7"/>
  <c r="Y35" i="7"/>
  <c r="Z35" i="7"/>
  <c r="AA35" i="7"/>
  <c r="AB35" i="7"/>
  <c r="AC35" i="7"/>
  <c r="F35" i="7"/>
  <c r="E35" i="7"/>
  <c r="B129" i="16"/>
  <c r="AF109" i="7"/>
  <c r="B18" i="5"/>
  <c r="C3" i="14"/>
  <c r="H36" i="11"/>
  <c r="KV2" i="20" s="1"/>
  <c r="H64" i="11"/>
  <c r="H65" i="11"/>
  <c r="H66" i="11"/>
  <c r="SX2" i="20" s="1"/>
  <c r="H67" i="11"/>
  <c r="TE2" i="20" s="1"/>
  <c r="C8" i="16"/>
  <c r="C6" i="16"/>
  <c r="B1" i="7"/>
  <c r="D4" i="16"/>
  <c r="K55" i="16"/>
  <c r="H38" i="16"/>
  <c r="K38" i="16"/>
  <c r="C104" i="16"/>
  <c r="C8" i="12"/>
  <c r="F8" i="11"/>
  <c r="F8" i="12"/>
  <c r="C8" i="11"/>
  <c r="C76" i="16"/>
  <c r="K73" i="16"/>
  <c r="H73" i="16"/>
  <c r="K69" i="16"/>
  <c r="H69" i="16"/>
  <c r="K65" i="16"/>
  <c r="H65" i="16"/>
  <c r="H55" i="16"/>
  <c r="H48" i="16"/>
  <c r="K48" i="16"/>
  <c r="G90" i="16"/>
  <c r="G89" i="16"/>
  <c r="G88" i="16"/>
  <c r="G87" i="16"/>
  <c r="G86" i="16"/>
  <c r="G85" i="16"/>
  <c r="G84" i="16"/>
  <c r="G83" i="16"/>
  <c r="G82" i="16"/>
  <c r="G81" i="16"/>
  <c r="G80" i="16"/>
  <c r="G79" i="16"/>
  <c r="B6" i="8"/>
  <c r="B5" i="8"/>
  <c r="P3" i="8"/>
  <c r="O11" i="14"/>
  <c r="O7" i="14"/>
  <c r="P7" i="14"/>
  <c r="O8" i="14"/>
  <c r="P8" i="14"/>
  <c r="O9" i="14"/>
  <c r="P9" i="14"/>
  <c r="O10" i="14"/>
  <c r="P10" i="14"/>
  <c r="P11" i="14"/>
  <c r="O12" i="14"/>
  <c r="P12" i="14"/>
  <c r="O13" i="14"/>
  <c r="P13" i="14"/>
  <c r="O14" i="14"/>
  <c r="P14" i="14"/>
  <c r="O15" i="14"/>
  <c r="P15" i="14"/>
  <c r="O16" i="14"/>
  <c r="P16" i="14"/>
  <c r="O17" i="14"/>
  <c r="P17" i="14"/>
  <c r="O20" i="14"/>
  <c r="P20" i="14"/>
  <c r="E7" i="14"/>
  <c r="E8" i="14"/>
  <c r="H12" i="14"/>
  <c r="EB2" i="20" s="1"/>
  <c r="H20" i="14"/>
  <c r="FF2" i="20" s="1"/>
  <c r="H14" i="14"/>
  <c r="EL2" i="20" s="1"/>
  <c r="H11" i="14"/>
  <c r="DR2" i="20" s="1"/>
  <c r="H16" i="14"/>
  <c r="EV2" i="20" s="1"/>
  <c r="H8" i="14"/>
  <c r="DC2" i="20" s="1"/>
  <c r="H17" i="14"/>
  <c r="FA2" i="20" s="1"/>
  <c r="H15" i="14"/>
  <c r="EQ2" i="20" s="1"/>
  <c r="H9" i="14"/>
  <c r="DH2" i="20" s="1"/>
  <c r="H7" i="14"/>
  <c r="CX2" i="20" s="1"/>
  <c r="H10" i="14"/>
  <c r="DM2" i="20" s="1"/>
  <c r="H13" i="14"/>
  <c r="EG2" i="20" s="1"/>
  <c r="A3" i="21"/>
  <c r="B3" i="21"/>
  <c r="C3" i="21"/>
  <c r="D3" i="21"/>
  <c r="E3" i="21"/>
  <c r="F3" i="21"/>
  <c r="G3" i="21"/>
  <c r="H3" i="21"/>
  <c r="I3" i="21"/>
  <c r="A4" i="21"/>
  <c r="B4" i="21"/>
  <c r="C4" i="21"/>
  <c r="D4" i="21"/>
  <c r="E4" i="21"/>
  <c r="F4" i="21"/>
  <c r="G4" i="21"/>
  <c r="H4" i="21"/>
  <c r="I4" i="21"/>
  <c r="A5" i="21"/>
  <c r="B5" i="21"/>
  <c r="C5" i="21"/>
  <c r="D5" i="21"/>
  <c r="E5" i="21"/>
  <c r="F5" i="21"/>
  <c r="G5" i="21"/>
  <c r="H5" i="21"/>
  <c r="I5" i="21"/>
  <c r="A6" i="21"/>
  <c r="B6" i="21"/>
  <c r="C6" i="21"/>
  <c r="D6" i="21"/>
  <c r="E6" i="21"/>
  <c r="F6" i="21"/>
  <c r="G6" i="21"/>
  <c r="H6" i="21"/>
  <c r="I6" i="21"/>
  <c r="A7" i="21"/>
  <c r="B7" i="21"/>
  <c r="C7" i="21"/>
  <c r="D7" i="21"/>
  <c r="E7" i="21"/>
  <c r="F7" i="21"/>
  <c r="G7" i="21"/>
  <c r="H7" i="21"/>
  <c r="I7" i="21"/>
  <c r="A8" i="21"/>
  <c r="B8" i="21"/>
  <c r="C8" i="21"/>
  <c r="D8" i="21"/>
  <c r="E8" i="21"/>
  <c r="F8" i="21"/>
  <c r="G8" i="21"/>
  <c r="H8" i="21"/>
  <c r="I8" i="21"/>
  <c r="A9" i="21"/>
  <c r="B9" i="21"/>
  <c r="C9" i="21"/>
  <c r="D9" i="21"/>
  <c r="E9" i="21"/>
  <c r="F9" i="21"/>
  <c r="G9" i="21"/>
  <c r="H9" i="21"/>
  <c r="I9" i="21"/>
  <c r="A10" i="21"/>
  <c r="B10" i="21"/>
  <c r="C10" i="21"/>
  <c r="D10" i="21"/>
  <c r="E10" i="21"/>
  <c r="F10" i="21"/>
  <c r="G10" i="21"/>
  <c r="H10" i="21"/>
  <c r="I10" i="21"/>
  <c r="A11" i="21"/>
  <c r="B11" i="21"/>
  <c r="C11" i="21"/>
  <c r="D11" i="21"/>
  <c r="E11" i="21"/>
  <c r="F11" i="21"/>
  <c r="G11" i="21"/>
  <c r="H11" i="21"/>
  <c r="I11" i="21"/>
  <c r="A12" i="21"/>
  <c r="B12" i="21"/>
  <c r="C12" i="21"/>
  <c r="D12" i="21"/>
  <c r="E12" i="21"/>
  <c r="F12" i="21"/>
  <c r="G12" i="21"/>
  <c r="H12" i="21"/>
  <c r="I12" i="21"/>
  <c r="A13" i="21"/>
  <c r="B13" i="21"/>
  <c r="C13" i="21"/>
  <c r="D13" i="21"/>
  <c r="E13" i="21"/>
  <c r="F13" i="21"/>
  <c r="G13" i="21"/>
  <c r="H13" i="21"/>
  <c r="I13" i="21"/>
  <c r="A14" i="21"/>
  <c r="B14" i="21"/>
  <c r="C14" i="21"/>
  <c r="D14" i="21"/>
  <c r="E14" i="21"/>
  <c r="F14" i="21"/>
  <c r="G14" i="21"/>
  <c r="H14" i="21"/>
  <c r="I14" i="21"/>
  <c r="A15" i="21"/>
  <c r="B15" i="21"/>
  <c r="C15" i="21"/>
  <c r="D15" i="21"/>
  <c r="E15" i="21"/>
  <c r="F15" i="21"/>
  <c r="G15" i="21"/>
  <c r="H15" i="21"/>
  <c r="I15" i="21"/>
  <c r="A16" i="21"/>
  <c r="B16" i="21"/>
  <c r="C16" i="21"/>
  <c r="D16" i="21"/>
  <c r="E16" i="21"/>
  <c r="F16" i="21"/>
  <c r="G16" i="21"/>
  <c r="H16" i="21"/>
  <c r="I16" i="21"/>
  <c r="A17" i="21"/>
  <c r="B17" i="21"/>
  <c r="C17" i="21"/>
  <c r="D17" i="21"/>
  <c r="E17" i="21"/>
  <c r="F17" i="21"/>
  <c r="G17" i="21"/>
  <c r="H17" i="21"/>
  <c r="I17" i="21"/>
  <c r="A18" i="21"/>
  <c r="B18" i="21"/>
  <c r="C18" i="21"/>
  <c r="D18" i="21"/>
  <c r="E18" i="21"/>
  <c r="F18" i="21"/>
  <c r="G18" i="21"/>
  <c r="H18" i="21"/>
  <c r="I18" i="21"/>
  <c r="A19" i="21"/>
  <c r="B19" i="21"/>
  <c r="C19" i="21"/>
  <c r="D19" i="21"/>
  <c r="E19" i="21"/>
  <c r="F19" i="21"/>
  <c r="G19" i="21"/>
  <c r="H19" i="21"/>
  <c r="I19" i="21"/>
  <c r="A20" i="21"/>
  <c r="B20" i="21"/>
  <c r="C20" i="21"/>
  <c r="D20" i="21"/>
  <c r="E20" i="21"/>
  <c r="F20" i="21"/>
  <c r="G20" i="21"/>
  <c r="H20" i="21"/>
  <c r="I20" i="21"/>
  <c r="A21" i="21"/>
  <c r="B21" i="21"/>
  <c r="C21" i="21"/>
  <c r="D21" i="21"/>
  <c r="E21" i="21"/>
  <c r="F21" i="21"/>
  <c r="G21" i="21"/>
  <c r="H21" i="21"/>
  <c r="I21" i="21"/>
  <c r="A22" i="21"/>
  <c r="B22" i="21"/>
  <c r="C22" i="21"/>
  <c r="D22" i="21"/>
  <c r="E22" i="21"/>
  <c r="F22" i="21"/>
  <c r="G22" i="21"/>
  <c r="H22" i="21"/>
  <c r="I22" i="21"/>
  <c r="A23" i="21"/>
  <c r="B23" i="21"/>
  <c r="C23" i="21"/>
  <c r="D23" i="21"/>
  <c r="E23" i="21"/>
  <c r="F23" i="21"/>
  <c r="G23" i="21"/>
  <c r="H23" i="21"/>
  <c r="I23" i="21"/>
  <c r="A24" i="21"/>
  <c r="B24" i="21"/>
  <c r="C24" i="21"/>
  <c r="D24" i="21"/>
  <c r="E24" i="21"/>
  <c r="F24" i="21"/>
  <c r="G24" i="21"/>
  <c r="H24" i="21"/>
  <c r="I24" i="21"/>
  <c r="A25" i="21"/>
  <c r="B25" i="21"/>
  <c r="C25" i="21"/>
  <c r="D25" i="21"/>
  <c r="E25" i="21"/>
  <c r="F25" i="21"/>
  <c r="G25" i="21"/>
  <c r="H25" i="21"/>
  <c r="I25" i="21"/>
  <c r="A26" i="21"/>
  <c r="B26" i="21"/>
  <c r="C26" i="21"/>
  <c r="D26" i="21"/>
  <c r="E26" i="21"/>
  <c r="F26" i="21"/>
  <c r="G26" i="21"/>
  <c r="H26" i="21"/>
  <c r="I26" i="21"/>
  <c r="I2" i="21"/>
  <c r="H2" i="21"/>
  <c r="G2" i="21"/>
  <c r="K9" i="8"/>
  <c r="K10" i="8"/>
  <c r="K11" i="8"/>
  <c r="K12" i="8"/>
  <c r="K13" i="8"/>
  <c r="K14" i="8"/>
  <c r="K15" i="8"/>
  <c r="K16" i="8"/>
  <c r="K17" i="8"/>
  <c r="K18" i="8"/>
  <c r="K19" i="8"/>
  <c r="K20" i="8"/>
  <c r="K21" i="8"/>
  <c r="K22" i="8"/>
  <c r="K23" i="8"/>
  <c r="K24" i="8"/>
  <c r="K25" i="8"/>
  <c r="K26" i="8"/>
  <c r="K27" i="8"/>
  <c r="K28" i="8"/>
  <c r="K29" i="8"/>
  <c r="K30" i="8"/>
  <c r="K31" i="8"/>
  <c r="K32" i="8"/>
  <c r="K8" i="8"/>
  <c r="P6" i="14"/>
  <c r="O6" i="14"/>
  <c r="H6" i="14"/>
  <c r="CS2" i="20" s="1"/>
  <c r="F2" i="21"/>
  <c r="D2" i="21"/>
  <c r="E2" i="21"/>
  <c r="B2" i="21"/>
  <c r="A2" i="21"/>
  <c r="C2" i="21"/>
  <c r="V20" i="21"/>
  <c r="U23" i="21"/>
  <c r="AC5" i="7"/>
  <c r="AC4" i="7"/>
  <c r="AB5" i="7"/>
  <c r="AB4" i="7"/>
  <c r="AA5" i="7"/>
  <c r="AA4" i="7"/>
  <c r="Z5" i="7"/>
  <c r="Z4" i="7"/>
  <c r="Y5" i="7"/>
  <c r="Y4" i="7"/>
  <c r="F99" i="16"/>
  <c r="C99" i="16"/>
  <c r="F100" i="16"/>
  <c r="C100" i="16"/>
  <c r="F101" i="16"/>
  <c r="C101" i="16"/>
  <c r="F102" i="16"/>
  <c r="C102" i="16"/>
  <c r="F103" i="16"/>
  <c r="C103" i="16"/>
  <c r="AE18" i="7"/>
  <c r="J9" i="8"/>
  <c r="J10" i="8"/>
  <c r="J11" i="8"/>
  <c r="J12" i="8"/>
  <c r="J13" i="8"/>
  <c r="J14" i="8"/>
  <c r="J15" i="8"/>
  <c r="J16" i="8"/>
  <c r="J17" i="8"/>
  <c r="J18" i="8"/>
  <c r="J19" i="8"/>
  <c r="J20" i="8"/>
  <c r="J21" i="8"/>
  <c r="J22" i="8"/>
  <c r="J23" i="8"/>
  <c r="J24" i="8"/>
  <c r="J25" i="8"/>
  <c r="J26" i="8"/>
  <c r="J27" i="8"/>
  <c r="J28" i="8"/>
  <c r="J29" i="8"/>
  <c r="J30" i="8"/>
  <c r="J31" i="8"/>
  <c r="J32" i="8"/>
  <c r="J8" i="8"/>
  <c r="L9" i="8"/>
  <c r="L10" i="8"/>
  <c r="L11" i="8"/>
  <c r="L12" i="8"/>
  <c r="L13" i="8"/>
  <c r="L14" i="8"/>
  <c r="L15" i="8"/>
  <c r="L16" i="8"/>
  <c r="L17" i="8"/>
  <c r="L18" i="8"/>
  <c r="L19" i="8"/>
  <c r="L20" i="8"/>
  <c r="L21" i="8"/>
  <c r="L22" i="8"/>
  <c r="L23" i="8"/>
  <c r="L24" i="8"/>
  <c r="L25" i="8"/>
  <c r="L26" i="8"/>
  <c r="L27" i="8"/>
  <c r="L28" i="8"/>
  <c r="L29" i="8"/>
  <c r="L30" i="8"/>
  <c r="L31" i="8"/>
  <c r="L32" i="8"/>
  <c r="L8" i="8"/>
  <c r="M11" i="8"/>
  <c r="E20" i="14"/>
  <c r="E17" i="14"/>
  <c r="E15" i="14"/>
  <c r="E14" i="14"/>
  <c r="E13" i="14"/>
  <c r="E12" i="14"/>
  <c r="E11" i="14"/>
  <c r="E10" i="14"/>
  <c r="E9" i="14"/>
  <c r="E6" i="14"/>
  <c r="H51" i="12"/>
  <c r="H52" i="12"/>
  <c r="ADK2" i="20" s="1"/>
  <c r="H53" i="12"/>
  <c r="H54" i="12"/>
  <c r="ADY2" i="20" s="1"/>
  <c r="U21" i="21"/>
  <c r="U17" i="21"/>
  <c r="U5" i="21"/>
  <c r="AM2" i="20"/>
  <c r="F52" i="16"/>
  <c r="AL2" i="20" s="1"/>
  <c r="AE68" i="7"/>
  <c r="AF68" i="7"/>
  <c r="AE81" i="7"/>
  <c r="AF81" i="7"/>
  <c r="H39" i="16"/>
  <c r="K39" i="16"/>
  <c r="H49" i="16"/>
  <c r="AF2" i="20" s="1"/>
  <c r="K49" i="16"/>
  <c r="AJ2" i="20" s="1"/>
  <c r="H56" i="16"/>
  <c r="AP2" i="20" s="1"/>
  <c r="K56" i="16"/>
  <c r="D62" i="16"/>
  <c r="AW2" i="20" s="1"/>
  <c r="H66" i="16"/>
  <c r="AZ2" i="20" s="1"/>
  <c r="K66" i="16"/>
  <c r="H70" i="16"/>
  <c r="BH2" i="20" s="1"/>
  <c r="K70" i="16"/>
  <c r="BL2" i="20" s="1"/>
  <c r="H74" i="16"/>
  <c r="K74" i="16"/>
  <c r="X5" i="7"/>
  <c r="W5" i="7"/>
  <c r="V5" i="7"/>
  <c r="U5" i="7"/>
  <c r="T5" i="7"/>
  <c r="S5" i="7"/>
  <c r="R5" i="7"/>
  <c r="Q5" i="7"/>
  <c r="P5" i="7"/>
  <c r="O5" i="7"/>
  <c r="N5" i="7"/>
  <c r="M5" i="7"/>
  <c r="L5" i="7"/>
  <c r="K5" i="7"/>
  <c r="J5" i="7"/>
  <c r="I5" i="7"/>
  <c r="H5" i="7"/>
  <c r="G5" i="7"/>
  <c r="F5" i="7"/>
  <c r="E5" i="7"/>
  <c r="X4" i="7"/>
  <c r="W4" i="7"/>
  <c r="V4" i="7"/>
  <c r="U4" i="7"/>
  <c r="T4" i="7"/>
  <c r="S4" i="7"/>
  <c r="R4" i="7"/>
  <c r="Q4" i="7"/>
  <c r="P4" i="7"/>
  <c r="O4" i="7"/>
  <c r="N4" i="7"/>
  <c r="M4" i="7"/>
  <c r="L4" i="7"/>
  <c r="K4" i="7"/>
  <c r="J4" i="7"/>
  <c r="I4" i="7"/>
  <c r="H4" i="7"/>
  <c r="G4" i="7"/>
  <c r="F4" i="7"/>
  <c r="E4" i="7"/>
  <c r="C80" i="16"/>
  <c r="C81" i="16"/>
  <c r="C82" i="16"/>
  <c r="C83" i="16"/>
  <c r="C84" i="16"/>
  <c r="C85" i="16"/>
  <c r="C86" i="16"/>
  <c r="C87" i="16"/>
  <c r="C88" i="16"/>
  <c r="C89" i="16"/>
  <c r="C90" i="16"/>
  <c r="C91" i="16"/>
  <c r="C93" i="16"/>
  <c r="C94" i="16"/>
  <c r="C95" i="16"/>
  <c r="C96" i="16"/>
  <c r="C97" i="16"/>
  <c r="C98" i="16"/>
  <c r="F81" i="16"/>
  <c r="F82" i="16"/>
  <c r="F83" i="16"/>
  <c r="F84" i="16"/>
  <c r="F85" i="16"/>
  <c r="F86" i="16"/>
  <c r="F87" i="16"/>
  <c r="F88" i="16"/>
  <c r="F89" i="16"/>
  <c r="F90" i="16"/>
  <c r="F91" i="16"/>
  <c r="F92" i="16"/>
  <c r="F93" i="16"/>
  <c r="F94" i="16"/>
  <c r="F95" i="16"/>
  <c r="F96" i="16"/>
  <c r="F97" i="16"/>
  <c r="F98" i="16"/>
  <c r="D83" i="16"/>
  <c r="D84" i="16"/>
  <c r="D85" i="16"/>
  <c r="D86" i="16"/>
  <c r="D87" i="16"/>
  <c r="D88" i="16"/>
  <c r="D89" i="16"/>
  <c r="D90" i="16"/>
  <c r="D80" i="16"/>
  <c r="F80" i="16"/>
  <c r="D81" i="16"/>
  <c r="D82" i="16"/>
  <c r="F79" i="16"/>
  <c r="C79" i="16"/>
  <c r="D79" i="16"/>
  <c r="AF35" i="7"/>
  <c r="AE35" i="7"/>
  <c r="AF18" i="7"/>
  <c r="N6" i="7" l="1"/>
  <c r="BE2" i="21"/>
  <c r="BD2" i="21"/>
  <c r="M2" i="21"/>
  <c r="R2" i="21"/>
  <c r="BC2" i="21"/>
  <c r="N2" i="21"/>
  <c r="K2" i="21"/>
  <c r="L2" i="21"/>
  <c r="BB2" i="21"/>
  <c r="O2" i="21"/>
  <c r="BA2" i="21"/>
  <c r="P2" i="21"/>
  <c r="AY2" i="21"/>
  <c r="S2" i="21"/>
  <c r="AZ2" i="21"/>
  <c r="Q2" i="21"/>
  <c r="BE22" i="21"/>
  <c r="BE14" i="21"/>
  <c r="BE6" i="21"/>
  <c r="BE21" i="21"/>
  <c r="BE13" i="21"/>
  <c r="BE5" i="21"/>
  <c r="BE20" i="21"/>
  <c r="BE12" i="21"/>
  <c r="BE4" i="21"/>
  <c r="BE19" i="21"/>
  <c r="BE11" i="21"/>
  <c r="BE3" i="21"/>
  <c r="J26" i="21"/>
  <c r="BE26" i="21"/>
  <c r="BE18" i="21"/>
  <c r="BE10" i="21"/>
  <c r="BE25" i="21"/>
  <c r="BE17" i="21"/>
  <c r="BE9" i="21"/>
  <c r="BE24" i="21"/>
  <c r="BE16" i="21"/>
  <c r="BE8" i="21"/>
  <c r="BE23" i="21"/>
  <c r="BE15" i="21"/>
  <c r="BE7" i="21"/>
  <c r="H103" i="16"/>
  <c r="T26" i="21" s="1"/>
  <c r="M6" i="7"/>
  <c r="M109" i="7"/>
  <c r="M111" i="7" s="1"/>
  <c r="R108" i="7"/>
  <c r="R110" i="7" s="1"/>
  <c r="Z108" i="7"/>
  <c r="Z110" i="7" s="1"/>
  <c r="W109" i="7"/>
  <c r="W111" i="7" s="1"/>
  <c r="Y6" i="7"/>
  <c r="H91" i="16"/>
  <c r="N91" i="16" s="1"/>
  <c r="H97" i="16"/>
  <c r="N97" i="16" s="1"/>
  <c r="S109" i="7"/>
  <c r="S111" i="7" s="1"/>
  <c r="I26" i="16"/>
  <c r="AU2" i="20"/>
  <c r="I13" i="16"/>
  <c r="AA2" i="20"/>
  <c r="I51" i="12"/>
  <c r="ADE2" i="20" s="1"/>
  <c r="ADD2" i="20"/>
  <c r="I65" i="11"/>
  <c r="SR2" i="20" s="1"/>
  <c r="SQ2" i="20"/>
  <c r="H15" i="16"/>
  <c r="X2" i="20"/>
  <c r="K26" i="16"/>
  <c r="BD2" i="20"/>
  <c r="H13" i="16"/>
  <c r="V2" i="20"/>
  <c r="I64" i="11"/>
  <c r="SK2" i="20" s="1"/>
  <c r="SJ2" i="20"/>
  <c r="V6" i="7"/>
  <c r="H88" i="16"/>
  <c r="T11" i="21" s="1"/>
  <c r="I53" i="12"/>
  <c r="ADS2" i="20" s="1"/>
  <c r="ADR2" i="20"/>
  <c r="I15" i="16"/>
  <c r="C17" i="16" s="1"/>
  <c r="I109" i="7"/>
  <c r="I111" i="7" s="1"/>
  <c r="L109" i="7"/>
  <c r="L111" i="7" s="1"/>
  <c r="J10" i="21"/>
  <c r="F109" i="7"/>
  <c r="F111" i="7" s="1"/>
  <c r="J6" i="21"/>
  <c r="I54" i="12"/>
  <c r="ADZ2" i="20" s="1"/>
  <c r="J22" i="21"/>
  <c r="H83" i="16"/>
  <c r="T6" i="21" s="1"/>
  <c r="H99" i="16"/>
  <c r="T22" i="21" s="1"/>
  <c r="H95" i="16"/>
  <c r="N95" i="16" s="1"/>
  <c r="Q6" i="7"/>
  <c r="J14" i="21"/>
  <c r="C106" i="16"/>
  <c r="J18" i="21"/>
  <c r="J19" i="21"/>
  <c r="W6" i="7"/>
  <c r="H81" i="16"/>
  <c r="T4" i="21" s="1"/>
  <c r="H94" i="16"/>
  <c r="N94" i="16" s="1"/>
  <c r="K13" i="16"/>
  <c r="J8" i="21"/>
  <c r="Q21" i="5" a="1"/>
  <c r="Q21" i="5" s="1"/>
  <c r="P21" i="5" s="1"/>
  <c r="Q25" i="5" a="1"/>
  <c r="Q25" i="5" s="1"/>
  <c r="P25" i="5" s="1"/>
  <c r="Q29" i="5" a="1"/>
  <c r="Q29" i="5" s="1"/>
  <c r="P29" i="5" s="1"/>
  <c r="Q33" i="5" a="1"/>
  <c r="Q33" i="5" s="1"/>
  <c r="P33" i="5" s="1"/>
  <c r="Q37" i="5" a="1"/>
  <c r="Q37" i="5" s="1"/>
  <c r="P37" i="5" s="1"/>
  <c r="Q41" i="5" a="1"/>
  <c r="Q41" i="5" s="1"/>
  <c r="P41" i="5" s="1"/>
  <c r="Q22" i="5" a="1"/>
  <c r="Q22" i="5" s="1"/>
  <c r="P22" i="5" s="1"/>
  <c r="Q26" i="5" a="1"/>
  <c r="Q26" i="5" s="1"/>
  <c r="P26" i="5" s="1"/>
  <c r="Q30" i="5" a="1"/>
  <c r="Q30" i="5" s="1"/>
  <c r="P30" i="5" s="1"/>
  <c r="Q34" i="5" a="1"/>
  <c r="Q34" i="5" s="1"/>
  <c r="P34" i="5" s="1"/>
  <c r="Q38" i="5" a="1"/>
  <c r="Q38" i="5" s="1"/>
  <c r="P38" i="5" s="1"/>
  <c r="Q42" i="5" a="1"/>
  <c r="Q42" i="5" s="1"/>
  <c r="P42" i="5" s="1"/>
  <c r="Q23" i="5" a="1"/>
  <c r="Q23" i="5" s="1"/>
  <c r="P23" i="5" s="1"/>
  <c r="Q27" i="5" a="1"/>
  <c r="Q27" i="5" s="1"/>
  <c r="P27" i="5" s="1"/>
  <c r="Q31" i="5" a="1"/>
  <c r="Q31" i="5" s="1"/>
  <c r="P31" i="5" s="1"/>
  <c r="Q35" i="5" a="1"/>
  <c r="Q35" i="5" s="1"/>
  <c r="P35" i="5" s="1"/>
  <c r="Q39" i="5" a="1"/>
  <c r="Q39" i="5" s="1"/>
  <c r="P39" i="5" s="1"/>
  <c r="Q43" i="5" a="1"/>
  <c r="Q43" i="5" s="1"/>
  <c r="P43" i="5" s="1"/>
  <c r="Q20" i="5" a="1"/>
  <c r="Q20" i="5" s="1"/>
  <c r="P20" i="5" s="1"/>
  <c r="Q24" i="5" a="1"/>
  <c r="Q24" i="5" s="1"/>
  <c r="P24" i="5" s="1"/>
  <c r="Q28" i="5" a="1"/>
  <c r="Q28" i="5" s="1"/>
  <c r="P28" i="5" s="1"/>
  <c r="Q32" i="5" a="1"/>
  <c r="Q32" i="5" s="1"/>
  <c r="P32" i="5" s="1"/>
  <c r="Q36" i="5" a="1"/>
  <c r="Q36" i="5" s="1"/>
  <c r="P36" i="5" s="1"/>
  <c r="Q40" i="5" a="1"/>
  <c r="Q40" i="5" s="1"/>
  <c r="P40" i="5" s="1"/>
  <c r="Q19" i="5" a="1"/>
  <c r="Q19" i="5" s="1"/>
  <c r="P19" i="5" s="1"/>
  <c r="Q12" i="5" a="1"/>
  <c r="Q12" i="5" s="1"/>
  <c r="P12" i="5" s="1"/>
  <c r="G6" i="7"/>
  <c r="H96" i="16"/>
  <c r="N96" i="16" s="1"/>
  <c r="H92" i="16"/>
  <c r="N92" i="16" s="1"/>
  <c r="J6" i="7"/>
  <c r="L6" i="7"/>
  <c r="T109" i="7"/>
  <c r="T111" i="7" s="1"/>
  <c r="J3" i="21"/>
  <c r="J11" i="21"/>
  <c r="H28" i="16"/>
  <c r="X109" i="7"/>
  <c r="X111" i="7" s="1"/>
  <c r="J15" i="21"/>
  <c r="I66" i="11"/>
  <c r="SY2" i="20" s="1"/>
  <c r="J16" i="21"/>
  <c r="J108" i="7"/>
  <c r="J110" i="7" s="1"/>
  <c r="N108" i="7"/>
  <c r="N110" i="7" s="1"/>
  <c r="J9" i="21"/>
  <c r="K109" i="7"/>
  <c r="K111" i="7" s="1"/>
  <c r="AB109" i="7"/>
  <c r="AB111" i="7" s="1"/>
  <c r="J5" i="21"/>
  <c r="O109" i="7"/>
  <c r="O111" i="7" s="1"/>
  <c r="J24" i="21"/>
  <c r="J17" i="21"/>
  <c r="T14" i="21"/>
  <c r="H34" i="16"/>
  <c r="J25" i="21"/>
  <c r="J7" i="21"/>
  <c r="J23" i="21"/>
  <c r="Q108" i="7"/>
  <c r="Q110" i="7" s="1"/>
  <c r="U108" i="7"/>
  <c r="U110" i="7" s="1"/>
  <c r="Y108" i="7"/>
  <c r="Y110" i="7" s="1"/>
  <c r="AC108" i="7"/>
  <c r="AC110" i="7" s="1"/>
  <c r="H98" i="16"/>
  <c r="N98" i="16" s="1"/>
  <c r="H6" i="7"/>
  <c r="B86" i="7"/>
  <c r="AD73" i="7"/>
  <c r="F66" i="16" s="1"/>
  <c r="AX2" i="20" s="1"/>
  <c r="H86" i="16"/>
  <c r="T9" i="21" s="1"/>
  <c r="AD77" i="7"/>
  <c r="F70" i="16" s="1"/>
  <c r="BF2" i="20" s="1"/>
  <c r="B40" i="7"/>
  <c r="E109" i="7"/>
  <c r="E111" i="7" s="1"/>
  <c r="E108" i="7"/>
  <c r="E110" i="7" s="1"/>
  <c r="AD13" i="7"/>
  <c r="J39" i="16" s="1"/>
  <c r="Z2" i="20" s="1"/>
  <c r="I6" i="7"/>
  <c r="F6" i="7"/>
  <c r="H80" i="16"/>
  <c r="T3" i="21" s="1"/>
  <c r="N103" i="16"/>
  <c r="AC6" i="7"/>
  <c r="P6" i="7"/>
  <c r="H89" i="16"/>
  <c r="T12" i="21" s="1"/>
  <c r="H87" i="16"/>
  <c r="T10" i="21" s="1"/>
  <c r="R6" i="7"/>
  <c r="U6" i="7"/>
  <c r="G109" i="7"/>
  <c r="G111" i="7" s="1"/>
  <c r="O6" i="7"/>
  <c r="X6" i="7"/>
  <c r="H90" i="16"/>
  <c r="H82" i="16"/>
  <c r="I67" i="11"/>
  <c r="TF2" i="20" s="1"/>
  <c r="J20" i="21"/>
  <c r="J12" i="21"/>
  <c r="J4" i="21"/>
  <c r="P108" i="7"/>
  <c r="P110" i="7" s="1"/>
  <c r="P109" i="7"/>
  <c r="P111" i="7" s="1"/>
  <c r="AD65" i="7"/>
  <c r="G56" i="16" s="1"/>
  <c r="AO2" i="20" s="1"/>
  <c r="AD68" i="7"/>
  <c r="AD66" i="7"/>
  <c r="I56" i="16" s="1"/>
  <c r="AS2" i="20" s="1"/>
  <c r="AD10" i="7"/>
  <c r="H108" i="7"/>
  <c r="H110" i="7" s="1"/>
  <c r="AD80" i="7"/>
  <c r="J70" i="16" s="1"/>
  <c r="BK2" i="20" s="1"/>
  <c r="AD81" i="7"/>
  <c r="AD18" i="7"/>
  <c r="AD11" i="7"/>
  <c r="AD27" i="7"/>
  <c r="BN2" i="20" s="1"/>
  <c r="AD14" i="7"/>
  <c r="AD64" i="7"/>
  <c r="AD78" i="7"/>
  <c r="G70" i="16" s="1"/>
  <c r="BG2" i="20" s="1"/>
  <c r="AD28" i="7"/>
  <c r="BO2" i="20" s="1"/>
  <c r="AD35" i="7"/>
  <c r="AD74" i="7"/>
  <c r="G66" i="16" s="1"/>
  <c r="AY2" i="20" s="1"/>
  <c r="AD79" i="7"/>
  <c r="I70" i="16" s="1"/>
  <c r="BJ2" i="20" s="1"/>
  <c r="I52" i="12"/>
  <c r="ADL2" i="20" s="1"/>
  <c r="H101" i="16"/>
  <c r="AA6" i="7"/>
  <c r="S6" i="7"/>
  <c r="H93" i="16"/>
  <c r="H85" i="16"/>
  <c r="K6" i="7"/>
  <c r="H102" i="16"/>
  <c r="AB6" i="7"/>
  <c r="T6" i="7"/>
  <c r="H100" i="16"/>
  <c r="Z6" i="7"/>
  <c r="H84" i="16"/>
  <c r="N88" i="16"/>
  <c r="M31" i="8"/>
  <c r="I36" i="11"/>
  <c r="KW2" i="20" s="1"/>
  <c r="D52" i="16"/>
  <c r="J21" i="21"/>
  <c r="AD12" i="7"/>
  <c r="AD34" i="7"/>
  <c r="CA2" i="20" s="1"/>
  <c r="J13" i="21"/>
  <c r="AD76" i="7"/>
  <c r="J66" i="16" s="1"/>
  <c r="BC2" i="20" s="1"/>
  <c r="AD17" i="7"/>
  <c r="J49" i="16" s="1"/>
  <c r="AI2" i="20" s="1"/>
  <c r="J104" i="16"/>
  <c r="E6" i="7"/>
  <c r="H79" i="16"/>
  <c r="K104" i="16"/>
  <c r="M23" i="8"/>
  <c r="M13" i="8"/>
  <c r="M8" i="8"/>
  <c r="M27" i="8"/>
  <c r="M19" i="8"/>
  <c r="M32" i="8"/>
  <c r="M28" i="8"/>
  <c r="AD30" i="7"/>
  <c r="BS2" i="20" s="1"/>
  <c r="AD32" i="7"/>
  <c r="BW2" i="20" s="1"/>
  <c r="AD15" i="7"/>
  <c r="AD31" i="7"/>
  <c r="BV2" i="20" s="1"/>
  <c r="M10" i="8"/>
  <c r="AD29" i="7"/>
  <c r="BR2" i="20" s="1"/>
  <c r="AD67" i="7"/>
  <c r="AD16" i="7"/>
  <c r="AD33" i="7"/>
  <c r="BZ2" i="20" s="1"/>
  <c r="AD75" i="7"/>
  <c r="I66" i="16" s="1"/>
  <c r="BB2" i="20" s="1"/>
  <c r="M21" i="8"/>
  <c r="M15" i="8"/>
  <c r="M18" i="8"/>
  <c r="M20" i="8"/>
  <c r="M12" i="8"/>
  <c r="J2" i="21"/>
  <c r="M25" i="8"/>
  <c r="M26" i="8"/>
  <c r="M24" i="8"/>
  <c r="M14" i="8"/>
  <c r="M22" i="8"/>
  <c r="M17" i="8"/>
  <c r="M16" i="8"/>
  <c r="M9" i="8"/>
  <c r="M29" i="8"/>
  <c r="M30" i="8"/>
  <c r="J26" i="16"/>
  <c r="B39" i="7"/>
  <c r="J13" i="16"/>
  <c r="J34" i="16"/>
  <c r="B85" i="7"/>
  <c r="H26" i="16"/>
  <c r="T20" i="21" l="1"/>
  <c r="N81" i="16"/>
  <c r="T18" i="21"/>
  <c r="N83" i="16"/>
  <c r="N89" i="16"/>
  <c r="T21" i="21"/>
  <c r="N86" i="16"/>
  <c r="T17" i="21"/>
  <c r="N80" i="16"/>
  <c r="F71" i="7"/>
  <c r="F70" i="7"/>
  <c r="F39" i="16"/>
  <c r="T2" i="20" s="1"/>
  <c r="F20" i="7"/>
  <c r="F49" i="16"/>
  <c r="AD2" i="20" s="1"/>
  <c r="F23" i="7"/>
  <c r="F21" i="7"/>
  <c r="I49" i="16"/>
  <c r="AH2" i="20" s="1"/>
  <c r="F24" i="7"/>
  <c r="N99" i="16"/>
  <c r="T15" i="21"/>
  <c r="T19" i="21"/>
  <c r="B38" i="7"/>
  <c r="G39" i="16"/>
  <c r="U2" i="20" s="1"/>
  <c r="A118" i="5"/>
  <c r="H32" i="16"/>
  <c r="N87" i="16"/>
  <c r="H18" i="16"/>
  <c r="C70" i="16"/>
  <c r="I39" i="16"/>
  <c r="Y2" i="20" s="1"/>
  <c r="D70" i="16"/>
  <c r="J32" i="16"/>
  <c r="D66" i="16"/>
  <c r="T13" i="21"/>
  <c r="N90" i="16"/>
  <c r="N82" i="16"/>
  <c r="T5" i="21"/>
  <c r="N102" i="16"/>
  <c r="T25" i="21"/>
  <c r="J24" i="16"/>
  <c r="F12" i="11" s="1"/>
  <c r="T8" i="21"/>
  <c r="N85" i="16"/>
  <c r="B84" i="7"/>
  <c r="N84" i="16"/>
  <c r="T7" i="21"/>
  <c r="T16" i="21"/>
  <c r="N93" i="16"/>
  <c r="F56" i="16"/>
  <c r="AN2" i="20" s="1"/>
  <c r="J83" i="7"/>
  <c r="N100" i="16"/>
  <c r="T23" i="21"/>
  <c r="I74" i="16"/>
  <c r="H104" i="16"/>
  <c r="T24" i="21"/>
  <c r="N101" i="16"/>
  <c r="J37" i="7"/>
  <c r="N79" i="16"/>
  <c r="J38" i="7"/>
  <c r="T2" i="21"/>
  <c r="B37" i="7"/>
  <c r="G74" i="16"/>
  <c r="J56" i="16"/>
  <c r="AT2" i="20" s="1"/>
  <c r="B83" i="7"/>
  <c r="J18" i="16"/>
  <c r="AD109" i="7"/>
  <c r="J84" i="7"/>
  <c r="I18" i="16"/>
  <c r="F74" i="16"/>
  <c r="G49" i="16"/>
  <c r="AE2" i="20" s="1"/>
  <c r="J74" i="16"/>
  <c r="K18" i="16"/>
  <c r="K24" i="16"/>
  <c r="F12" i="12" s="1"/>
  <c r="C66" i="16"/>
  <c r="H11" i="16" l="1"/>
  <c r="F10" i="11" s="1"/>
  <c r="D39" i="16"/>
  <c r="K11" i="16"/>
  <c r="F11" i="12" s="1"/>
  <c r="F14" i="12"/>
  <c r="H24" i="16"/>
  <c r="F13" i="11" s="1"/>
  <c r="G37" i="11" s="1"/>
  <c r="LB2" i="20" s="1"/>
  <c r="F15" i="11"/>
  <c r="C39" i="16"/>
  <c r="I11" i="16"/>
  <c r="F10" i="12" s="1"/>
  <c r="G26" i="12" s="1"/>
  <c r="AFE2" i="20" s="1"/>
  <c r="C74" i="16"/>
  <c r="D74" i="16"/>
  <c r="N104" i="16"/>
  <c r="C56" i="16"/>
  <c r="I24" i="16"/>
  <c r="F13" i="12" s="1"/>
  <c r="G28" i="12" s="1"/>
  <c r="D56" i="16"/>
  <c r="C49" i="16"/>
  <c r="J11" i="16"/>
  <c r="F11" i="11" s="1"/>
  <c r="G55" i="11" s="1"/>
  <c r="PX2" i="20" s="1"/>
  <c r="D49" i="16"/>
  <c r="F16" i="11" l="1"/>
  <c r="AFS2" i="20"/>
  <c r="H28" i="12"/>
  <c r="AFT2" i="20" s="1"/>
  <c r="G42" i="12"/>
  <c r="G48" i="12"/>
  <c r="ACH2" i="20" s="1"/>
  <c r="G43" i="11"/>
  <c r="MR2" i="20" s="1"/>
  <c r="G35" i="11"/>
  <c r="G53" i="11"/>
  <c r="PJ2" i="20" s="1"/>
  <c r="G52" i="11"/>
  <c r="G59" i="11"/>
  <c r="G26" i="11"/>
  <c r="AEJ2" i="20" s="1"/>
  <c r="G42" i="11"/>
  <c r="MK2" i="20" s="1"/>
  <c r="G33" i="12"/>
  <c r="YG2" i="20" s="1"/>
  <c r="G27" i="12"/>
  <c r="AFL2" i="20" s="1"/>
  <c r="G23" i="12"/>
  <c r="UT2" i="20" s="1"/>
  <c r="G41" i="12"/>
  <c r="AAK2" i="20" s="1"/>
  <c r="G47" i="12"/>
  <c r="ACA2" i="20" s="1"/>
  <c r="G30" i="12"/>
  <c r="XL2" i="20" s="1"/>
  <c r="G21" i="11"/>
  <c r="FY2" i="20" s="1"/>
  <c r="G58" i="11"/>
  <c r="G29" i="11"/>
  <c r="IX2" i="20" s="1"/>
  <c r="G38" i="11"/>
  <c r="LI2" i="20" s="1"/>
  <c r="G30" i="11"/>
  <c r="G39" i="11"/>
  <c r="G24" i="11"/>
  <c r="GT2" i="20" s="1"/>
  <c r="G34" i="12"/>
  <c r="YN2" i="20" s="1"/>
  <c r="G28" i="11"/>
  <c r="AEX2" i="20" s="1"/>
  <c r="G46" i="11"/>
  <c r="G62" i="11"/>
  <c r="RU2" i="20" s="1"/>
  <c r="G57" i="11"/>
  <c r="QL2" i="20" s="1"/>
  <c r="H37" i="11"/>
  <c r="LC2" i="20" s="1"/>
  <c r="G63" i="11"/>
  <c r="G33" i="11"/>
  <c r="G25" i="11"/>
  <c r="HA2" i="20" s="1"/>
  <c r="G47" i="11"/>
  <c r="G34" i="11"/>
  <c r="KG2" i="20" s="1"/>
  <c r="C13" i="16"/>
  <c r="G56" i="11"/>
  <c r="QE2" i="20" s="1"/>
  <c r="G23" i="11"/>
  <c r="GM2" i="20" s="1"/>
  <c r="F6" i="16"/>
  <c r="R2" i="20" s="1"/>
  <c r="C19" i="16"/>
  <c r="G24" i="12"/>
  <c r="VA2" i="20" s="1"/>
  <c r="G43" i="12"/>
  <c r="AAY2" i="20" s="1"/>
  <c r="G50" i="12"/>
  <c r="ACV2" i="20" s="1"/>
  <c r="G49" i="12"/>
  <c r="ACO2" i="20" s="1"/>
  <c r="G44" i="12"/>
  <c r="ABF2" i="20" s="1"/>
  <c r="F8" i="16"/>
  <c r="G32" i="11"/>
  <c r="JS2" i="20" s="1"/>
  <c r="G27" i="11"/>
  <c r="AEQ2" i="20" s="1"/>
  <c r="G45" i="11"/>
  <c r="NF2" i="20" s="1"/>
  <c r="G60" i="11"/>
  <c r="RG2" i="20" s="1"/>
  <c r="G40" i="11"/>
  <c r="LW2" i="20" s="1"/>
  <c r="G61" i="11"/>
  <c r="RN2" i="20" s="1"/>
  <c r="G44" i="11"/>
  <c r="MY2" i="20" s="1"/>
  <c r="G22" i="11"/>
  <c r="GF2" i="20" s="1"/>
  <c r="G54" i="11"/>
  <c r="PQ2" i="20" s="1"/>
  <c r="G31" i="11"/>
  <c r="JL2" i="20" s="1"/>
  <c r="G41" i="11"/>
  <c r="MD2" i="20" s="1"/>
  <c r="G45" i="12"/>
  <c r="ABM2" i="20" s="1"/>
  <c r="G39" i="12"/>
  <c r="ZW2" i="20" s="1"/>
  <c r="F15" i="12"/>
  <c r="G40" i="12"/>
  <c r="AAD2" i="20" s="1"/>
  <c r="G25" i="12"/>
  <c r="VH2" i="20" s="1"/>
  <c r="G32" i="12"/>
  <c r="XZ2" i="20" s="1"/>
  <c r="G29" i="12"/>
  <c r="XE2" i="20" s="1"/>
  <c r="G31" i="12"/>
  <c r="XS2" i="20" s="1"/>
  <c r="G22" i="12"/>
  <c r="UM2" i="20" s="1"/>
  <c r="G46" i="12"/>
  <c r="ABT2" i="20" s="1"/>
  <c r="H43" i="11" l="1"/>
  <c r="MS2" i="20" s="1"/>
  <c r="C10" i="16"/>
  <c r="S2" i="20"/>
  <c r="H47" i="11"/>
  <c r="NT2" i="20"/>
  <c r="H30" i="11"/>
  <c r="JF2" i="20" s="1"/>
  <c r="JE2" i="20"/>
  <c r="H35" i="11"/>
  <c r="KO2" i="20" s="1"/>
  <c r="KN2" i="20"/>
  <c r="H33" i="11"/>
  <c r="KA2" i="20" s="1"/>
  <c r="JZ2" i="20"/>
  <c r="H52" i="11"/>
  <c r="PD2" i="20" s="1"/>
  <c r="PC2" i="20"/>
  <c r="H38" i="11"/>
  <c r="LJ2" i="20" s="1"/>
  <c r="H63" i="11"/>
  <c r="SC2" i="20" s="1"/>
  <c r="SB2" i="20"/>
  <c r="H46" i="11"/>
  <c r="NM2" i="20"/>
  <c r="H39" i="11"/>
  <c r="LQ2" i="20" s="1"/>
  <c r="LP2" i="20"/>
  <c r="H58" i="11"/>
  <c r="QT2" i="20" s="1"/>
  <c r="QS2" i="20"/>
  <c r="H42" i="12"/>
  <c r="AAS2" i="20" s="1"/>
  <c r="AAR2" i="20"/>
  <c r="H59" i="11"/>
  <c r="RA2" i="20" s="1"/>
  <c r="QZ2" i="20"/>
  <c r="H27" i="12"/>
  <c r="AFM2" i="20" s="1"/>
  <c r="H33" i="12"/>
  <c r="H23" i="12"/>
  <c r="UU2" i="20" s="1"/>
  <c r="H53" i="11"/>
  <c r="H42" i="11"/>
  <c r="H26" i="11"/>
  <c r="AEK2" i="20" s="1"/>
  <c r="H41" i="12"/>
  <c r="AAL2" i="20" s="1"/>
  <c r="H34" i="12"/>
  <c r="H47" i="12"/>
  <c r="H21" i="11"/>
  <c r="FZ2" i="20" s="1"/>
  <c r="H29" i="11"/>
  <c r="IY2" i="20" s="1"/>
  <c r="H24" i="11"/>
  <c r="H30" i="12"/>
  <c r="XM2" i="20" s="1"/>
  <c r="H48" i="12"/>
  <c r="ACI2" i="20" s="1"/>
  <c r="H28" i="11"/>
  <c r="AEY2" i="20" s="1"/>
  <c r="H62" i="11"/>
  <c r="H57" i="11"/>
  <c r="QM2" i="20" s="1"/>
  <c r="I37" i="11"/>
  <c r="LD2" i="20" s="1"/>
  <c r="H25" i="11"/>
  <c r="H34" i="11"/>
  <c r="KH2" i="20" s="1"/>
  <c r="H23" i="11"/>
  <c r="GN2" i="20" s="1"/>
  <c r="H56" i="11"/>
  <c r="H41" i="11"/>
  <c r="ME2" i="20" s="1"/>
  <c r="H44" i="11"/>
  <c r="MZ2" i="20" s="1"/>
  <c r="H60" i="11"/>
  <c r="RH2" i="20" s="1"/>
  <c r="H31" i="11"/>
  <c r="JM2" i="20" s="1"/>
  <c r="H61" i="11"/>
  <c r="RO2" i="20" s="1"/>
  <c r="H45" i="11"/>
  <c r="NG2" i="20" s="1"/>
  <c r="H50" i="12"/>
  <c r="ACW2" i="20" s="1"/>
  <c r="H54" i="11"/>
  <c r="PR2" i="20" s="1"/>
  <c r="H55" i="11"/>
  <c r="PY2" i="20" s="1"/>
  <c r="H44" i="12"/>
  <c r="ABG2" i="20" s="1"/>
  <c r="H43" i="12"/>
  <c r="AAZ2" i="20" s="1"/>
  <c r="G48" i="11"/>
  <c r="OA2" i="20" s="1"/>
  <c r="G20" i="11"/>
  <c r="FR2" i="20" s="1"/>
  <c r="G19" i="11"/>
  <c r="FK2" i="20" s="1"/>
  <c r="G50" i="11"/>
  <c r="OO2" i="20" s="1"/>
  <c r="G49" i="11"/>
  <c r="OH2" i="20" s="1"/>
  <c r="G51" i="11"/>
  <c r="OV2" i="20" s="1"/>
  <c r="H22" i="11"/>
  <c r="GG2" i="20" s="1"/>
  <c r="H40" i="11"/>
  <c r="LX2" i="20" s="1"/>
  <c r="H27" i="11"/>
  <c r="AER2" i="20" s="1"/>
  <c r="H24" i="12"/>
  <c r="VB2" i="20" s="1"/>
  <c r="H32" i="11"/>
  <c r="JT2" i="20" s="1"/>
  <c r="H49" i="12"/>
  <c r="ACP2" i="20" s="1"/>
  <c r="H25" i="12"/>
  <c r="VI2" i="20" s="1"/>
  <c r="H45" i="12"/>
  <c r="ABN2" i="20" s="1"/>
  <c r="H46" i="12"/>
  <c r="ABU2" i="20" s="1"/>
  <c r="H40" i="12"/>
  <c r="AAE2" i="20" s="1"/>
  <c r="H31" i="12"/>
  <c r="XT2" i="20" s="1"/>
  <c r="H32" i="12"/>
  <c r="YA2" i="20" s="1"/>
  <c r="H39" i="12"/>
  <c r="ZX2" i="20" s="1"/>
  <c r="H26" i="12"/>
  <c r="AFF2" i="20" s="1"/>
  <c r="H22" i="12"/>
  <c r="UN2" i="20" s="1"/>
  <c r="H29" i="12"/>
  <c r="XF2" i="20" s="1"/>
  <c r="G36" i="12"/>
  <c r="ZB2" i="20" s="1"/>
  <c r="G35" i="12"/>
  <c r="YU2" i="20" s="1"/>
  <c r="G19" i="12"/>
  <c r="TR2" i="20" s="1"/>
  <c r="G18" i="12"/>
  <c r="TK2" i="20" s="1"/>
  <c r="G21" i="12"/>
  <c r="UF2" i="20" s="1"/>
  <c r="G20" i="12"/>
  <c r="TY2" i="20" s="1"/>
  <c r="G37" i="12"/>
  <c r="ZI2" i="20" s="1"/>
  <c r="G38" i="12"/>
  <c r="ZP2" i="20" s="1"/>
  <c r="I42" i="12" l="1"/>
  <c r="AAT2" i="20" s="1"/>
  <c r="I30" i="11"/>
  <c r="JG2" i="20" s="1"/>
  <c r="I38" i="11"/>
  <c r="LK2" i="20" s="1"/>
  <c r="I52" i="11"/>
  <c r="PE2" i="20" s="1"/>
  <c r="I39" i="11"/>
  <c r="LR2" i="20" s="1"/>
  <c r="I33" i="11"/>
  <c r="KB2" i="20" s="1"/>
  <c r="I58" i="11"/>
  <c r="QU2" i="20" s="1"/>
  <c r="I27" i="12"/>
  <c r="AFN2" i="20" s="1"/>
  <c r="I43" i="11"/>
  <c r="MT2" i="20" s="1"/>
  <c r="I59" i="11"/>
  <c r="RB2" i="20" s="1"/>
  <c r="I63" i="11"/>
  <c r="SD2" i="20" s="1"/>
  <c r="I25" i="11"/>
  <c r="HC2" i="20" s="1"/>
  <c r="HB2" i="20"/>
  <c r="I47" i="12"/>
  <c r="ACC2" i="20" s="1"/>
  <c r="ACB2" i="20"/>
  <c r="I42" i="11"/>
  <c r="MM2" i="20" s="1"/>
  <c r="ML2" i="20"/>
  <c r="I33" i="12"/>
  <c r="YI2" i="20" s="1"/>
  <c r="YH2" i="20"/>
  <c r="I35" i="11"/>
  <c r="KP2" i="20" s="1"/>
  <c r="I56" i="11"/>
  <c r="QG2" i="20" s="1"/>
  <c r="QF2" i="20"/>
  <c r="I62" i="11"/>
  <c r="RW2" i="20" s="1"/>
  <c r="RV2" i="20"/>
  <c r="I24" i="11"/>
  <c r="GV2" i="20" s="1"/>
  <c r="GU2" i="20"/>
  <c r="I34" i="12"/>
  <c r="YP2" i="20" s="1"/>
  <c r="YO2" i="20"/>
  <c r="I53" i="11"/>
  <c r="PL2" i="20" s="1"/>
  <c r="PK2" i="20"/>
  <c r="I46" i="11"/>
  <c r="NO2" i="20" s="1"/>
  <c r="NN2" i="20"/>
  <c r="I47" i="11"/>
  <c r="NV2" i="20" s="1"/>
  <c r="NU2" i="20"/>
  <c r="I41" i="12"/>
  <c r="AAM2" i="20" s="1"/>
  <c r="I23" i="12"/>
  <c r="UV2" i="20" s="1"/>
  <c r="I26" i="11"/>
  <c r="AEL2" i="20" s="1"/>
  <c r="I21" i="11"/>
  <c r="GA2" i="20" s="1"/>
  <c r="I48" i="12"/>
  <c r="ACJ2" i="20" s="1"/>
  <c r="I30" i="12"/>
  <c r="XN2" i="20" s="1"/>
  <c r="I29" i="11"/>
  <c r="IZ2" i="20" s="1"/>
  <c r="I28" i="11"/>
  <c r="AEZ2" i="20" s="1"/>
  <c r="I57" i="11"/>
  <c r="QN2" i="20" s="1"/>
  <c r="I34" i="11"/>
  <c r="KI2" i="20" s="1"/>
  <c r="I23" i="11"/>
  <c r="GO2" i="20" s="1"/>
  <c r="I28" i="12"/>
  <c r="AFU2" i="20" s="1"/>
  <c r="I40" i="11"/>
  <c r="LY2" i="20" s="1"/>
  <c r="H19" i="11"/>
  <c r="FL2" i="20" s="1"/>
  <c r="I44" i="12"/>
  <c r="ABH2" i="20" s="1"/>
  <c r="I31" i="11"/>
  <c r="JN2" i="20" s="1"/>
  <c r="I44" i="11"/>
  <c r="NA2" i="20" s="1"/>
  <c r="I49" i="12"/>
  <c r="ACQ2" i="20" s="1"/>
  <c r="I24" i="12"/>
  <c r="VC2" i="20" s="1"/>
  <c r="I22" i="11"/>
  <c r="GH2" i="20" s="1"/>
  <c r="H51" i="11"/>
  <c r="OW2" i="20" s="1"/>
  <c r="H20" i="11"/>
  <c r="FS2" i="20" s="1"/>
  <c r="I32" i="11"/>
  <c r="JU2" i="20" s="1"/>
  <c r="H50" i="11"/>
  <c r="OP2" i="20" s="1"/>
  <c r="I45" i="11"/>
  <c r="NH2" i="20" s="1"/>
  <c r="I54" i="11"/>
  <c r="PS2" i="20" s="1"/>
  <c r="I27" i="11"/>
  <c r="AES2" i="20" s="1"/>
  <c r="I55" i="11"/>
  <c r="PZ2" i="20" s="1"/>
  <c r="H49" i="11"/>
  <c r="OI2" i="20" s="1"/>
  <c r="H48" i="11"/>
  <c r="OB2" i="20" s="1"/>
  <c r="I43" i="12"/>
  <c r="ABA2" i="20" s="1"/>
  <c r="I50" i="12"/>
  <c r="ACX2" i="20" s="1"/>
  <c r="I61" i="11"/>
  <c r="RP2" i="20" s="1"/>
  <c r="I60" i="11"/>
  <c r="RI2" i="20" s="1"/>
  <c r="I41" i="11"/>
  <c r="MF2" i="20" s="1"/>
  <c r="H20" i="12"/>
  <c r="TZ2" i="20" s="1"/>
  <c r="H35" i="12"/>
  <c r="YV2" i="20" s="1"/>
  <c r="I22" i="12"/>
  <c r="UO2" i="20" s="1"/>
  <c r="I39" i="12"/>
  <c r="ZY2" i="20" s="1"/>
  <c r="I46" i="12"/>
  <c r="ABV2" i="20" s="1"/>
  <c r="I25" i="12"/>
  <c r="VJ2" i="20" s="1"/>
  <c r="H21" i="12"/>
  <c r="UG2" i="20" s="1"/>
  <c r="H36" i="12"/>
  <c r="ZC2" i="20" s="1"/>
  <c r="I31" i="12"/>
  <c r="XU2" i="20" s="1"/>
  <c r="H38" i="12"/>
  <c r="ZQ2" i="20" s="1"/>
  <c r="H18" i="12"/>
  <c r="TL2" i="20" s="1"/>
  <c r="I26" i="12"/>
  <c r="AFG2" i="20" s="1"/>
  <c r="I32" i="12"/>
  <c r="YB2" i="20" s="1"/>
  <c r="I40" i="12"/>
  <c r="AAF2" i="20" s="1"/>
  <c r="H37" i="12"/>
  <c r="ZJ2" i="20" s="1"/>
  <c r="H19" i="12"/>
  <c r="TS2" i="20" s="1"/>
  <c r="I29" i="12"/>
  <c r="XG2" i="20" s="1"/>
  <c r="I45" i="12"/>
  <c r="ABO2" i="20" s="1"/>
  <c r="I19" i="11" l="1"/>
  <c r="FM2" i="20" s="1"/>
  <c r="I50" i="11"/>
  <c r="OQ2" i="20" s="1"/>
  <c r="I48" i="11"/>
  <c r="OC2" i="20" s="1"/>
  <c r="I51" i="11"/>
  <c r="OX2" i="20" s="1"/>
  <c r="I49" i="11"/>
  <c r="OJ2" i="20" s="1"/>
  <c r="I20" i="11"/>
  <c r="FT2" i="20" s="1"/>
  <c r="I19" i="12"/>
  <c r="TT2" i="20" s="1"/>
  <c r="I18" i="12"/>
  <c r="TM2" i="20" s="1"/>
  <c r="I37" i="12"/>
  <c r="ZK2" i="20" s="1"/>
  <c r="I38" i="12"/>
  <c r="ZR2" i="20" s="1"/>
  <c r="I36" i="12"/>
  <c r="ZD2" i="20" s="1"/>
  <c r="I35" i="12"/>
  <c r="YW2" i="20" s="1"/>
  <c r="I21" i="12"/>
  <c r="UH2" i="20" s="1"/>
  <c r="I20" i="12"/>
  <c r="UA2" i="20" s="1"/>
  <c r="J9" i="12" l="1"/>
  <c r="J9" i="11"/>
  <c r="J10" i="11" s="1"/>
  <c r="J10" i="12" l="1"/>
  <c r="K9" i="12"/>
  <c r="AEF2" i="20" s="1"/>
  <c r="K9" i="11"/>
  <c r="AEE2" i="20" s="1"/>
  <c r="AF2" i="21"/>
  <c r="Y24" i="21"/>
  <c r="AD8" i="21"/>
  <c r="AB2" i="21"/>
  <c r="W11" i="21"/>
  <c r="AA8" i="21"/>
  <c r="X11" i="21"/>
  <c r="Y9" i="21"/>
  <c r="AB15" i="21"/>
  <c r="X8" i="21"/>
  <c r="AA5" i="21"/>
  <c r="AD26" i="21"/>
  <c r="X24" i="21"/>
  <c r="W20" i="21"/>
  <c r="AA22" i="21"/>
  <c r="AJ2" i="21"/>
  <c r="AQ2" i="21"/>
  <c r="AA3" i="21"/>
  <c r="X2" i="21"/>
  <c r="AA21" i="21"/>
  <c r="AD24" i="21"/>
  <c r="AA4" i="21"/>
  <c r="Y12" i="21"/>
  <c r="Z21" i="21"/>
  <c r="AD20" i="21"/>
  <c r="W22" i="21"/>
  <c r="AC26" i="21"/>
  <c r="W23" i="21"/>
  <c r="AD18" i="21"/>
  <c r="X3" i="21"/>
  <c r="Z2" i="21"/>
  <c r="AA24" i="21"/>
  <c r="Z23" i="21"/>
  <c r="Y10" i="21"/>
  <c r="AA13" i="21"/>
  <c r="AA23" i="21"/>
  <c r="AB14" i="21"/>
  <c r="AC14" i="21"/>
  <c r="AC20" i="21"/>
  <c r="AN2" i="21"/>
  <c r="X17" i="21"/>
  <c r="AA14" i="21"/>
  <c r="Y26" i="21"/>
  <c r="Z13" i="21"/>
  <c r="AB12" i="21"/>
  <c r="AB20" i="21"/>
  <c r="W4" i="21"/>
  <c r="AD19" i="21"/>
  <c r="AD13" i="21"/>
  <c r="X22" i="21"/>
  <c r="Y13" i="21"/>
  <c r="Y19" i="21"/>
  <c r="AB17" i="21"/>
  <c r="AC25" i="21"/>
  <c r="Y16" i="21"/>
  <c r="AB24" i="21"/>
  <c r="Z19" i="21"/>
  <c r="AA16" i="21"/>
  <c r="AI2" i="21"/>
  <c r="AB19" i="21"/>
  <c r="AB6" i="21"/>
  <c r="AC21" i="21"/>
  <c r="AC3" i="21"/>
  <c r="W12" i="21"/>
  <c r="AC13" i="21"/>
  <c r="X16" i="21"/>
  <c r="X12" i="21"/>
  <c r="AA20" i="21"/>
  <c r="AC7" i="21"/>
  <c r="AB4" i="21"/>
  <c r="AD15" i="21"/>
  <c r="AT2" i="21"/>
  <c r="Y15" i="21"/>
  <c r="AC11" i="21"/>
  <c r="AU2" i="21"/>
  <c r="Z17" i="21"/>
  <c r="AD14" i="21"/>
  <c r="AC5" i="21"/>
  <c r="AA17" i="21"/>
  <c r="AC17" i="21"/>
  <c r="AA6" i="21"/>
  <c r="Z15" i="21"/>
  <c r="Z6" i="21"/>
  <c r="AA2" i="21"/>
  <c r="Z10" i="21"/>
  <c r="AB18" i="21"/>
  <c r="X18" i="21"/>
  <c r="AC18" i="21"/>
  <c r="Z16" i="21"/>
  <c r="AD12" i="21"/>
  <c r="AA10" i="21"/>
  <c r="AD4" i="21"/>
  <c r="AC9" i="21"/>
  <c r="AD23" i="21"/>
  <c r="AA19" i="21"/>
  <c r="X9" i="21"/>
  <c r="AV2" i="21"/>
  <c r="AB26" i="21"/>
  <c r="AC16" i="21"/>
  <c r="W13" i="21"/>
  <c r="Y4" i="21"/>
  <c r="W2" i="21"/>
  <c r="X14" i="21"/>
  <c r="AD3" i="21"/>
  <c r="X23" i="21"/>
  <c r="AC4" i="21"/>
  <c r="AM2" i="21"/>
  <c r="AC24" i="21"/>
  <c r="AD16" i="21"/>
  <c r="Z18" i="21"/>
  <c r="W5" i="21"/>
  <c r="AE2" i="21"/>
  <c r="AD11" i="21"/>
  <c r="Y2" i="21"/>
  <c r="W6" i="21"/>
  <c r="W8" i="21"/>
  <c r="X4" i="21"/>
  <c r="AA11" i="21"/>
  <c r="AB21" i="21"/>
  <c r="AD5" i="21"/>
  <c r="W10" i="21"/>
  <c r="AC15" i="21"/>
  <c r="AA26" i="21"/>
  <c r="Z9" i="21"/>
  <c r="AO2" i="21"/>
  <c r="W3" i="21"/>
  <c r="W16" i="21"/>
  <c r="AR2" i="21"/>
  <c r="AA18" i="21"/>
  <c r="AG2" i="21"/>
  <c r="AB9" i="21"/>
  <c r="Z4" i="21"/>
  <c r="AD2" i="21"/>
  <c r="AB3" i="21"/>
  <c r="Z5" i="21"/>
  <c r="X19" i="21"/>
  <c r="AA9" i="21"/>
  <c r="W9" i="21"/>
  <c r="W14" i="21"/>
  <c r="Y18" i="21"/>
  <c r="Z7" i="21"/>
  <c r="Y17" i="21"/>
  <c r="AA7" i="21"/>
  <c r="AB10" i="21"/>
  <c r="X25" i="21"/>
  <c r="Z25" i="21"/>
  <c r="AK2" i="21"/>
  <c r="Z3" i="21"/>
  <c r="Y22" i="21"/>
  <c r="AB25" i="21"/>
  <c r="W21" i="21"/>
  <c r="AB5" i="21"/>
  <c r="W17" i="21"/>
  <c r="W26" i="21"/>
  <c r="Y7" i="21"/>
  <c r="Z12" i="21"/>
  <c r="AA25" i="21"/>
  <c r="Z24" i="21"/>
  <c r="W7" i="21"/>
  <c r="AD21" i="21"/>
  <c r="Y5" i="21"/>
  <c r="AC22" i="21"/>
  <c r="Z26" i="21"/>
  <c r="Z20" i="21"/>
  <c r="AC10" i="21"/>
  <c r="Y11" i="21"/>
  <c r="W18" i="21"/>
  <c r="Y21" i="21"/>
  <c r="X15" i="21"/>
  <c r="AD6" i="21"/>
  <c r="AB13" i="21"/>
  <c r="X20" i="21"/>
  <c r="AB16" i="21"/>
  <c r="AD22" i="21"/>
  <c r="AC2" i="21"/>
  <c r="AB8" i="21"/>
  <c r="AC19" i="21"/>
  <c r="AD7" i="21"/>
  <c r="AB7" i="21"/>
  <c r="Y3" i="21"/>
  <c r="AC6" i="21"/>
  <c r="AD10" i="21"/>
  <c r="AA12" i="21"/>
  <c r="X5" i="21"/>
  <c r="AD9" i="21"/>
  <c r="Y20" i="21"/>
  <c r="W15" i="21"/>
  <c r="AD25" i="21"/>
  <c r="X7" i="21"/>
  <c r="Z8" i="21"/>
  <c r="AB23" i="21"/>
  <c r="AB11" i="21"/>
  <c r="X21" i="21"/>
  <c r="Y23" i="21"/>
  <c r="Z22" i="21"/>
  <c r="Z11" i="21"/>
  <c r="AA15" i="21"/>
  <c r="W24" i="21"/>
  <c r="Y14" i="21"/>
  <c r="W19" i="21"/>
  <c r="X10" i="21"/>
  <c r="AH2" i="21"/>
  <c r="Y6" i="21"/>
  <c r="X6" i="21"/>
  <c r="Z14" i="21"/>
  <c r="AC23" i="21"/>
  <c r="AC12" i="21"/>
  <c r="Y8" i="21"/>
  <c r="AB22" i="21"/>
  <c r="AC8" i="21"/>
  <c r="Y25" i="21"/>
  <c r="AS2" i="21"/>
  <c r="AW2" i="21"/>
  <c r="X13" i="21"/>
  <c r="X26" i="21"/>
  <c r="AD17" i="21"/>
  <c r="W2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M4" authorId="0" shapeId="0" xr:uid="{00000000-0006-0000-0100-000001000000}">
      <text>
        <r>
          <rPr>
            <sz val="9"/>
            <color indexed="81"/>
            <rFont val="Segoe UI"/>
            <family val="2"/>
          </rPr>
          <t>Eingabe der dreistelligen Registriernummer. Diese finden Sie z. B. auf dem EPZ-Zertifikat oder in der Betreffszeile der E-Mails von ClarCert. Eingabe 
z. B. 123, wenn die Reg.-Nr. EPZ-123 ist.
Nicht deutsche EPZ:
A = Österreich
CH = Schweiz
Beispiel: A-001</t>
        </r>
      </text>
    </comment>
    <comment ref="A68" authorId="0" shapeId="0" xr:uid="{00000000-0006-0000-0100-000002000000}">
      <text>
        <r>
          <rPr>
            <sz val="9"/>
            <color indexed="81"/>
            <rFont val="Arial"/>
            <family val="2"/>
          </rPr>
          <t>Angabe aller (S-)HO, die in den letzten 4 Jahren das Zentrum verlassen haben oder im Rahmen der Nachmeldung als (S-)HO zugelassen wurden.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C37" authorId="0" shapeId="0" xr:uid="{00000000-0006-0000-0300-000001000000}">
      <text>
        <r>
          <rPr>
            <sz val="9"/>
            <color indexed="81"/>
            <rFont val="Segoe UI"/>
            <family val="2"/>
          </rPr>
          <t>Zählweise: 
- Mindestfallzahlen TEPs: ohne Notfälle
- Gesamtfallzahl TEPs: mit Notfällen</t>
        </r>
      </text>
    </comment>
    <comment ref="C47" authorId="0" shapeId="0" xr:uid="{00000000-0006-0000-0300-000002000000}">
      <text>
        <r>
          <rPr>
            <sz val="9"/>
            <color indexed="81"/>
            <rFont val="Segoe UI"/>
            <family val="2"/>
          </rPr>
          <t>Zählweise: 
- Mindestfallzahlen TEP-Wechsel: ohne Notfälle
- Gesamtfallzahl TEP-Wechsel: mit Notfällen</t>
        </r>
      </text>
    </comment>
    <comment ref="C54" authorId="0" shapeId="0" xr:uid="{00000000-0006-0000-0300-000003000000}">
      <text>
        <r>
          <rPr>
            <sz val="9"/>
            <color indexed="81"/>
            <rFont val="Segoe UI"/>
            <family val="2"/>
          </rPr>
          <t>Zählweise: 
- Mindestfallzahlen Frakturen: ohne Notfälle
- Gesamtfallzahl Frakturen: mit Notfällen</t>
        </r>
      </text>
    </comment>
    <comment ref="C64" authorId="0" shapeId="0" xr:uid="{00000000-0006-0000-0300-000004000000}">
      <text>
        <r>
          <rPr>
            <sz val="9"/>
            <color indexed="81"/>
            <rFont val="Segoe UI"/>
            <family val="2"/>
          </rPr>
          <t>Zählweise: 
- Mindestfallzahlen Wechsel: ohne Notfälle
- Gesamtfallzahl Wechsel: mit Notfällen</t>
        </r>
      </text>
    </comment>
    <comment ref="C68" authorId="0" shapeId="0" xr:uid="{00000000-0006-0000-0300-000005000000}">
      <text>
        <r>
          <rPr>
            <sz val="9"/>
            <color indexed="81"/>
            <rFont val="Segoe UI"/>
            <family val="2"/>
          </rPr>
          <t>Zählweise: 
- keine Zählung zur Mindestfallzahlen
- Gesamtfallzahl Wechsel: mit Notfällen</t>
        </r>
      </text>
    </comment>
    <comment ref="C72" authorId="0" shapeId="0" xr:uid="{00000000-0006-0000-0300-000006000000}">
      <text>
        <r>
          <rPr>
            <sz val="9"/>
            <color indexed="81"/>
            <rFont val="Segoe UI"/>
            <family val="2"/>
          </rPr>
          <t>Zählweise: 
- Mindestfallzahlen Tumore: ohne Notfälle
- Gesamtfallzahl Tumore: mit Notfällen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ClarCert - Niklas Müller</author>
  </authors>
  <commentList>
    <comment ref="C10" authorId="0" shapeId="0" xr:uid="{9465FAF8-E89E-4B08-AA22-56D3474ABCD9}">
      <text>
        <r>
          <rPr>
            <b/>
            <sz val="10"/>
            <color indexed="81"/>
            <rFont val="Arial"/>
            <family val="2"/>
          </rPr>
          <t>ClarCert:</t>
        </r>
        <r>
          <rPr>
            <sz val="10"/>
            <color indexed="81"/>
            <rFont val="Arial"/>
            <family val="2"/>
          </rPr>
          <t xml:space="preserve">
Beispielsweise UCH außerhalb des Geltungsbereiches.</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G37" authorId="0" shapeId="0" xr:uid="{C1C9276B-7136-45BA-BB88-00ED747A8251}">
      <text>
        <r>
          <rPr>
            <sz val="9"/>
            <color indexed="81"/>
            <rFont val="Segoe UI"/>
            <family val="2"/>
          </rPr>
          <t xml:space="preserve">Im Nenner werden die Hemiprothesen aus dem Tabellenblatt Fallzahlen H69 von der „Anzahl der Frakturendoprothetik Hüfte (inkl. Notfälle)“ abgezogen. Die QI bei einer Erstzertifizierung beziehen sich jedoch nicht auf ein komplettes Kalenderjahr. Bitte schreiben Sie deshalb </t>
        </r>
        <r>
          <rPr>
            <b/>
            <u/>
            <sz val="9"/>
            <color indexed="81"/>
            <rFont val="Segoe UI"/>
            <family val="2"/>
          </rPr>
          <t>bei einer Erstzertifizierung</t>
        </r>
        <r>
          <rPr>
            <sz val="9"/>
            <color indexed="81"/>
            <rFont val="Segoe UI"/>
            <family val="2"/>
          </rPr>
          <t xml:space="preserve"> den korrekten Nenner in das Kommentarfeld rechts.</t>
        </r>
      </text>
    </comment>
  </commentList>
</comments>
</file>

<file path=xl/sharedStrings.xml><?xml version="1.0" encoding="utf-8"?>
<sst xmlns="http://schemas.openxmlformats.org/spreadsheetml/2006/main" count="1872" uniqueCount="1183">
  <si>
    <t>Qualitätsindikatoren Hüfte</t>
  </si>
  <si>
    <t>Messzeitpunkt</t>
  </si>
  <si>
    <t>Nenner</t>
  </si>
  <si>
    <t>Bewertung</t>
  </si>
  <si>
    <t>Röntgen Hüfte</t>
  </si>
  <si>
    <t>** mit und ohne operative Versorgung</t>
  </si>
  <si>
    <t>5.1 Qualitätsindikatoren Hüfte</t>
  </si>
  <si>
    <t>5.2 Qualitätsindikatoren Knie</t>
  </si>
  <si>
    <t>Qualitätsindikatoren Knie</t>
  </si>
  <si>
    <t>Röntgen Knie</t>
  </si>
  <si>
    <t>Quote Zentrum
in %</t>
  </si>
  <si>
    <t>Kommentar
Zentrum</t>
  </si>
  <si>
    <t xml:space="preserve"># </t>
  </si>
  <si>
    <t>fakultative Erhebung bis zur Vereinbarung weiterführender verbindlicher Rahmenbedingungen</t>
  </si>
  <si>
    <t xml:space="preserve">** </t>
  </si>
  <si>
    <t>mit und ohne operative Versorgung</t>
  </si>
  <si>
    <t>Datenblatt</t>
  </si>
  <si>
    <t>Bewertung Fachexperte</t>
  </si>
  <si>
    <t>Berichterstellung Fachexperte</t>
  </si>
  <si>
    <t>Angaben zum EndoProthetikZentrum</t>
  </si>
  <si>
    <t>Knie</t>
  </si>
  <si>
    <t>Hüfte</t>
  </si>
  <si>
    <t>Operateur</t>
  </si>
  <si>
    <t>Name, Vorname</t>
  </si>
  <si>
    <t>Erstellungsdatum des Datenblatts</t>
  </si>
  <si>
    <t>Phase des Audits</t>
  </si>
  <si>
    <t>EHB</t>
  </si>
  <si>
    <t>Komplikationsbesprechung</t>
  </si>
  <si>
    <t>Anforderungen an Wartezeiten für die Sprechstunde</t>
  </si>
  <si>
    <t>Weiterbildung, Fortbildung</t>
  </si>
  <si>
    <t>Überprüfung der Behandlungspfade Primärendoprothetik auf Machbarkeit</t>
  </si>
  <si>
    <t>Überprüfung der Behandlungspfade Wechsel- und Revisionsendoprothetik auf Machbarkeit</t>
  </si>
  <si>
    <t>Zentrumsart</t>
  </si>
  <si>
    <t>2.3.2</t>
  </si>
  <si>
    <t>2.5.3</t>
  </si>
  <si>
    <t>2.6</t>
  </si>
  <si>
    <t>2.8</t>
  </si>
  <si>
    <t>3.1.1</t>
  </si>
  <si>
    <t>3.1.2</t>
  </si>
  <si>
    <t>3.1.5</t>
  </si>
  <si>
    <t>3.1.5 / 
4.1.1</t>
  </si>
  <si>
    <t>EPZ</t>
  </si>
  <si>
    <t>EPZmax</t>
  </si>
  <si>
    <t>Jahr des Audits</t>
  </si>
  <si>
    <t>Eingabe durch ClarCert - Datum</t>
  </si>
  <si>
    <t>Eingang bei ClarCert</t>
  </si>
  <si>
    <t>ja</t>
  </si>
  <si>
    <t>nein</t>
  </si>
  <si>
    <t>Rate an Re-Interventionen aufgrund operativ behandlungsbedürftiger Probleme</t>
  </si>
  <si>
    <t>Rücklaufquote</t>
  </si>
  <si>
    <t>stationärer Aufenthalt</t>
  </si>
  <si>
    <t>Assistenz</t>
  </si>
  <si>
    <t>Hüft-TEP-Wechsel</t>
  </si>
  <si>
    <t>Knie-TEP-Wechsel</t>
  </si>
  <si>
    <t>2.2.1</t>
  </si>
  <si>
    <t>Phase 2_1. Wiederholaudit</t>
  </si>
  <si>
    <t>Phase 2_1. Überwachungsaudit</t>
  </si>
  <si>
    <t>Phase 2_2. Überwachungsaudit</t>
  </si>
  <si>
    <t>Phase 3_2. Wiederholaudit</t>
  </si>
  <si>
    <t>x</t>
  </si>
  <si>
    <t>3.2.14</t>
  </si>
  <si>
    <t>4.2.2</t>
  </si>
  <si>
    <t>Konferenz im Rahmen eines Leitungsgremiums</t>
  </si>
  <si>
    <t>8. Kennzahlen</t>
  </si>
  <si>
    <t>Phase 1_1. Überwachungsaudit</t>
  </si>
  <si>
    <t>Phase 1_2. Überwachungsaudit</t>
  </si>
  <si>
    <t>operiert</t>
  </si>
  <si>
    <t xml:space="preserve">assistiert </t>
  </si>
  <si>
    <t>, davon</t>
  </si>
  <si>
    <t>Eingriffe von nicht fest im Knochen verankerten Prothesen-Komponenten (z.B. Wechsel des Inlays)</t>
  </si>
  <si>
    <t>Eingriffe von nicht fest im Knochen verankerten Prothesen-Komponenten (z.B. Wechsel des Inlays oder des Kopfes)</t>
  </si>
  <si>
    <t>Anzahl Tumorendoprothetik Hüfte:</t>
  </si>
  <si>
    <t>Anzahl Tumorendoprothetik Knie:</t>
  </si>
  <si>
    <t>Anzahl periprothetische Frakturversorgung Hüfte (Anzahl der TEP-Wechsel ohne Osteosynthese):</t>
  </si>
  <si>
    <t>Anzahl periprothetische Frakturversorgung Knie (Anzahl der TEP-Wechsel ohne Osteosynthese):</t>
  </si>
  <si>
    <r>
      <t xml:space="preserve">Patient Reported Outcome Measures (PROMs) </t>
    </r>
    <r>
      <rPr>
        <b/>
        <sz val="10"/>
        <color theme="1"/>
        <rFont val="Arial"/>
        <family val="2"/>
      </rPr>
      <t>(Primär-Endoprothesen)</t>
    </r>
  </si>
  <si>
    <r>
      <t xml:space="preserve">Patient Reported Outcome Measures (PROMs) </t>
    </r>
    <r>
      <rPr>
        <b/>
        <sz val="10"/>
        <color theme="1"/>
        <rFont val="Arial"/>
        <family val="2"/>
      </rPr>
      <t>(Wechseleingriff)</t>
    </r>
  </si>
  <si>
    <t>Legende</t>
  </si>
  <si>
    <t>Vorwort</t>
  </si>
  <si>
    <t>Eingabe nicht erforderlich bzw. erfolgt automatisch (Bezug auf andere Zellen)</t>
  </si>
  <si>
    <t>Weitere Beschreibungen</t>
  </si>
  <si>
    <t>Bewertung
Fachexperten</t>
  </si>
  <si>
    <t>Auditbericht
Fachexperten</t>
  </si>
  <si>
    <t>[# prä-op, Kennzahlenvorjahr &amp;]</t>
  </si>
  <si>
    <t>[# prä-op Kennzahlenvorjahr &amp;]</t>
  </si>
  <si>
    <t>EPZ-</t>
  </si>
  <si>
    <t>Inhalt</t>
  </si>
  <si>
    <t>Allgemeine Angaben</t>
  </si>
  <si>
    <t>Bemerkung</t>
  </si>
  <si>
    <t>5.1 QI Hüfte</t>
  </si>
  <si>
    <t>5.2 QI Knie</t>
  </si>
  <si>
    <t>zurück zum Inhaltsverzeichnis</t>
  </si>
  <si>
    <t>Eingabe durch Fachexperte</t>
  </si>
  <si>
    <t>Auswahl</t>
  </si>
  <si>
    <t>Leerzelle</t>
  </si>
  <si>
    <t>"keine Anmerkung" - keine Reaktion Ihrerseits notwendig</t>
  </si>
  <si>
    <r>
      <t>Zähler</t>
    </r>
    <r>
      <rPr>
        <sz val="10"/>
        <color theme="1"/>
        <rFont val="Arial"/>
        <family val="2"/>
      </rPr>
      <t xml:space="preserve"> (Anzahl Eingriffe)</t>
    </r>
  </si>
  <si>
    <t>Achsbestimmung</t>
  </si>
  <si>
    <t>Eingabe ausstehend / erfolgt</t>
  </si>
  <si>
    <t>zzgl. 
Notfälle:</t>
  </si>
  <si>
    <t>davon Weiterbildungs-
assistenzen</t>
  </si>
  <si>
    <t>davon Assistenzen</t>
  </si>
  <si>
    <t>Niedergelassen</t>
  </si>
  <si>
    <t>elektiver Hüft-EP-Eingriff</t>
  </si>
  <si>
    <t>elektiver Knie-EP-Eingriff</t>
  </si>
  <si>
    <t>Hüft-EP-Wechsel-OP</t>
  </si>
  <si>
    <t>Knie-EP-Wechsel-OP</t>
  </si>
  <si>
    <t>Hüft-EP-Wechsel-OP nach peripro-thetischer Fraktur</t>
  </si>
  <si>
    <t>Knie-EP-Wechsel-OP nach peripro-thetischer Fraktur</t>
  </si>
  <si>
    <t>Frakturendoprothetik</t>
  </si>
  <si>
    <t>Wechseleingriff</t>
  </si>
  <si>
    <t>Endoprothesen-Wechsel-OP</t>
  </si>
  <si>
    <t>Endoprothesen-Wechsel-OP nach periprothetischer Fraktur</t>
  </si>
  <si>
    <t>Reine Osteo-synthese nach periprothetischer Fraktur</t>
  </si>
  <si>
    <t>Tumor-TEP-OP</t>
  </si>
  <si>
    <t>Gesamteingriffe</t>
  </si>
  <si>
    <t>Summe</t>
  </si>
  <si>
    <t>Zwischensumme</t>
  </si>
  <si>
    <t>Sollvorgabe (maximal)</t>
  </si>
  <si>
    <t>Sollvorgabe (mindestens)</t>
  </si>
  <si>
    <t>Primäre Tumor-endoprothese</t>
  </si>
  <si>
    <t>Wechsel-OP Tumor-endoprothese</t>
  </si>
  <si>
    <t>Primäre 
Tumor-endoprothese Hüfte</t>
  </si>
  <si>
    <t>Elektive Eingriffe</t>
  </si>
  <si>
    <t>Fraktureingriffe</t>
  </si>
  <si>
    <t>Osteosyntheseneingriffe</t>
  </si>
  <si>
    <t>Primäre 
Tumor-endoprothese Knie</t>
  </si>
  <si>
    <t>Primäre Tumorendoprothese
Hüfte und Knie</t>
  </si>
  <si>
    <t>Wechsel-OP Tumorendoprothese
Hüfte und Knie</t>
  </si>
  <si>
    <t>Wechsel-OP Tumorendoprothese Hüfte</t>
  </si>
  <si>
    <t>Wechsel-OP Tumorendoprothese Knie</t>
  </si>
  <si>
    <t>Datenjahr</t>
  </si>
  <si>
    <t>Auswahl Sonderregelung</t>
  </si>
  <si>
    <t>ja (alte Sonderregelung)</t>
  </si>
  <si>
    <t>Texthinweis</t>
  </si>
  <si>
    <t>Anforderungstext EPZ</t>
  </si>
  <si>
    <t>Anforderungstext EPZmax</t>
  </si>
  <si>
    <t>&lt; 60 Minuten Wartezeit während der Sprechstunde</t>
  </si>
  <si>
    <t>Zentrumsname</t>
  </si>
  <si>
    <t>Kalenderjahr</t>
  </si>
  <si>
    <t>Erstelldatum Datenblatt</t>
  </si>
  <si>
    <t>Phase Audit</t>
  </si>
  <si>
    <t>Jahr Audit</t>
  </si>
  <si>
    <t>Anzahl SHO</t>
  </si>
  <si>
    <t>Anzahl HO</t>
  </si>
  <si>
    <t>Sonderregelung</t>
  </si>
  <si>
    <t>Eingangsdatum ClarCert</t>
  </si>
  <si>
    <t>Bewertungsdatum Fachexperte</t>
  </si>
  <si>
    <t>Berichterstellungsdatum Fachexperte</t>
  </si>
  <si>
    <t>Gesamtfallzahl</t>
  </si>
  <si>
    <t>Mindestfallzahl</t>
  </si>
  <si>
    <t>elektiver Hüft-EP-Eingriff assistiert</t>
  </si>
  <si>
    <t>elektiver Hüft-EP-Eingriff ohne S/HO</t>
  </si>
  <si>
    <t>elektiver Hüft-EP-Eingriff
Operationen mit Beteilung eines (S)HO - Qualifizierungsassistenzen
Summe der sonstigen Operateure</t>
  </si>
  <si>
    <t>elektiver Knie-EP-Eingriff assistiert</t>
  </si>
  <si>
    <t>elektiver Knie-EP-Eingriff ohne S/HO</t>
  </si>
  <si>
    <t>elektiver Knie-EP-Eingriff
Operationen mit Beteilung eines (S)HO - Qualifizierungsassistenzen
Summe der sonstigen Operateure</t>
  </si>
  <si>
    <t>Hüft-EP-Wechsel-OP assistiert</t>
  </si>
  <si>
    <t>Hüft-EP-Wechsel-OP ohne S/HO</t>
  </si>
  <si>
    <t>Hüft-EP-Wechsel-OP Operationen mit Beteilung eines (S)HO - Qualifizierungsassistenzen
Summe der sonstigen Operateure</t>
  </si>
  <si>
    <t>Knie-EP-Wechsel-OP assistiert</t>
  </si>
  <si>
    <t>Knie-EP-Wechsel-OP ohne S/HO</t>
  </si>
  <si>
    <t>Knie-EP-Wechsel-OP
Operationen mit Beteilung eines (S)HO - Qualifizierungsassistenzen
Summe der sonstigen Operateure</t>
  </si>
  <si>
    <t>Hüfteingriffe von nicht fest  im Knochen verankerten Prothesenkomponenten</t>
  </si>
  <si>
    <t>Knieeingriffe von nicht fest  im Knochen verankerten Prothesenkomponenten</t>
  </si>
  <si>
    <t>Primärprothese bei Hüft-Fraktur</t>
  </si>
  <si>
    <t>Primärprothese bei Hüft-Fraktur assistiert</t>
  </si>
  <si>
    <t>Primärprothese bei Hüft-Fraktur ohne S/HO</t>
  </si>
  <si>
    <t>Primärprothese bei Hüft-Fraktur
Operationen mit Beteilung eines (S)HO - Qualifizierungsassistenzen
Summe der sonstigen Operateure</t>
  </si>
  <si>
    <t>Primärprothese bei Knie-Fraktur</t>
  </si>
  <si>
    <t>Primärprothese bei Knie-Fraktur assistiert</t>
  </si>
  <si>
    <t>Primärprothese bei Knie-Fraktur ohne S/HO</t>
  </si>
  <si>
    <t>Primärprothese bei Knie-Fraktur
Operationen mit Beteilung eines (S)HO - Qualifizierungsassistenzen
Summe der sonstigen Operateure</t>
  </si>
  <si>
    <t>Hüft-EP-Wechsel-OP nach periprothetischer Fraktur</t>
  </si>
  <si>
    <t>Hüft-EP-Wechsel-OP nach periprothetischer Fraktur assistiert</t>
  </si>
  <si>
    <t>Hüft-EP-Wechsel-OP nach periprothetischer Fraktur ohne S/HO</t>
  </si>
  <si>
    <t>Hüft-EP-Wechsel-OP nach periprothetischer Fraktur
Operationen mit Beteilung eines (S)HO - Qualifizierungsassistenzen
Summe der sonstigen Operateure</t>
  </si>
  <si>
    <t>Knie-EP-Wechsel-OP nach periprothetischer Fraktur</t>
  </si>
  <si>
    <t>Knie-EP-Wechsel-OP nach periprothetischer Fraktur assistiert</t>
  </si>
  <si>
    <t>Knie-EP-Wechsel-OP nach periprothetischer Fraktur ohne S/HO</t>
  </si>
  <si>
    <t>Knie-EP-Wechsel-OP nach periprothetischer Fraktur
Operationen mit Beteilung eines (S)HO - Qualifizierungsassistenzen
Summe der sonstigen Operateure</t>
  </si>
  <si>
    <t>Reine Osteosynthese nach periprothetischer Hüftfraktur</t>
  </si>
  <si>
    <t>Reine Osteosynthese nach periprothetischer Hüftfraktur assistiert</t>
  </si>
  <si>
    <t>Reine Osteosynthese nach periprothetischer Hüftfraktur ohne S/HO</t>
  </si>
  <si>
    <t>Reine Osteosynthese nach periprothetischer Hüftfraktur
Operationen mit Beteilung eines (S)HO - Qualifizierungsassistenzen
Summe der sonstigen Operateure</t>
  </si>
  <si>
    <t>Reine Osteosynthese nach periprothetischer Kniefraktur</t>
  </si>
  <si>
    <t>Reine Osteosynthese nach periprothetischer Kniefraktur assistiert</t>
  </si>
  <si>
    <t>Reine Osteosynthese nach periprothetischer Kniefraktur ohne S/HO</t>
  </si>
  <si>
    <t>Reine Osteosynthese nach periprothetischer Kniefraktur 
Operationen mit Beteilung eines (S)HO - Qualifizierungsassistenzen
Summe der sonstigen Operateure</t>
  </si>
  <si>
    <t>Primäre Tumorendoprothese Hüfte</t>
  </si>
  <si>
    <t>Primäre Tumorendoprothese Hüfte ohne S/HO</t>
  </si>
  <si>
    <t>Primäre Tumorendoprothese Hüfte
Operationen mit Beteilung eines (S)HO - Qualifizierungsassistenzen
Summe der sonstigen Operateure</t>
  </si>
  <si>
    <t>Primäre Tumor-endoprothese Knie</t>
  </si>
  <si>
    <t>Primäre Tumor-endoprothese Knie ohne S/HO</t>
  </si>
  <si>
    <t>Primäre Tumor-endoprothese Knie
Operationen mit Beteilung eines (S)HO - Qualifizierungsassistenzen
Summe der sonstigen Operateure</t>
  </si>
  <si>
    <t>Wechsel-OP Tumorendoprothese Hüfte ohne S/HO</t>
  </si>
  <si>
    <t>Wechsel-OP Tumorendoprothese Hüfte
Operationen mit Beteilung eines (S)HO - Qualifizierungsassistenzen
Summe der sonstigen Operateure</t>
  </si>
  <si>
    <t>Wechsel-OP Tumorendoprothese Knie ohne S/HO</t>
  </si>
  <si>
    <t>Wechsel-OP Tumorendoprothese Knie
Operationen mit Beteilung eines (S)HO - Qualifizierungsassistenzen
Summe der sonstigen Operateure</t>
  </si>
  <si>
    <t>Hüfte Röntgen prä Zähler</t>
  </si>
  <si>
    <t>Hüfte Röntgen prä Nenner</t>
  </si>
  <si>
    <t>Hüfte Röntgen prä Quote</t>
  </si>
  <si>
    <t>Hüfte Röntgen prä Bewertung</t>
  </si>
  <si>
    <t>Hüfte Röntgen prä Kommentar Zentrum</t>
  </si>
  <si>
    <t>Hüfte Röntgen prä Bewertung Fachexperten</t>
  </si>
  <si>
    <t>Hüfte Röntgen prä Auditbericht Fachexperten</t>
  </si>
  <si>
    <t>Hüfte Röntgen post Zähler</t>
  </si>
  <si>
    <t>Hüfte Röntgen post Nenner</t>
  </si>
  <si>
    <t>Hüfte Röntgen post Quote</t>
  </si>
  <si>
    <t>Hüfte Röntgen post Bewertung</t>
  </si>
  <si>
    <t>Hüfte Röntgen post Kommentar Zentrum</t>
  </si>
  <si>
    <t>Hüfte Röntgen post Bewertung Fachexperten</t>
  </si>
  <si>
    <t>Hüfte Röntgen post Auditbericht Fachexperten</t>
  </si>
  <si>
    <t>Hüfte OP-Zeit Frakturendoprothetik im Zentrum Zähler</t>
  </si>
  <si>
    <t>Hüfte Pfanneninklination  im Röntgenbild (Eingriffe mit Wechsel der Pfannenkomponente) Zähler</t>
  </si>
  <si>
    <t>Hüfte Pfanneninklination  im Röntgenbild (Eingriffe mit Wechsel der Pfannenkomponente) Nenner</t>
  </si>
  <si>
    <t>Hüfte Pfanneninklination  im Röntgenbild (Eingriffe mit Wechsel der Pfannenkomponente) Quote</t>
  </si>
  <si>
    <t>Hüfte Pfanneninklination  im Röntgenbild (Eingriffe mit Wechsel der Pfannenkomponente) Bewertung</t>
  </si>
  <si>
    <t>Hüfte Pfanneninklination  im Röntgenbild (Eingriffe mit Wechsel der Pfannenkomponente) Kommentar Zentrum</t>
  </si>
  <si>
    <t>Hüfte Pfanneninklination  im Röntgenbild (Eingriffe mit Wechsel der Pfannenkomponente) Bewertung Fachexperten</t>
  </si>
  <si>
    <t>Hüfte Pfanneninklination  im Röntgenbild (Eingriffe mit Wechsel der Pfannenkomponente) Auditbericht Fachexperten</t>
  </si>
  <si>
    <t>Hüfte Patient Reported Outcome Measures (PROMs) (Wechseleingriff) prä-op Zähler</t>
  </si>
  <si>
    <t>Hüfte Patient Reported Outcome Measures (PROMs) (Wechseleingriff) prä-op Nenner</t>
  </si>
  <si>
    <t>Hüfte Patient Reported Outcome Measures (PROMs) (Wechseleingriff) prä-op Quote</t>
  </si>
  <si>
    <t>Hüfte Patient Reported Outcome Measures (PROMs) (Wechseleingriff) prä-op Bewertung</t>
  </si>
  <si>
    <t>Hüfte Patient Reported Outcome Measures (PROMs) (Wechseleingriff) prä-op Kommentar Zentrum</t>
  </si>
  <si>
    <t>Hüfte Patient Reported Outcome Measures (PROMs) (Wechseleingriff) prä-op Bewertung Fachexperten</t>
  </si>
  <si>
    <t>Hüfte Patient Reported Outcome Measures (PROMs) (Wechseleingriff) prä-op Auditbericht Fachexperten</t>
  </si>
  <si>
    <t>Hüfte Patient Reported Outcome Measures (PROMs) (Wechseleingriff) 3 oder 12 Monate Kennzahlenvorjahr post-op Zähler</t>
  </si>
  <si>
    <t>Hüfte Patient Reported Outcome Measures (PROMs) (Wechseleingriff) 3 oder 12 Monate Kennzahlenvorjahr post-op Nenner</t>
  </si>
  <si>
    <t>Hüfte Patient Reported Outcome Measures (PROMs) (Wechseleingriff) 3 oder 12 Monate Kennzahlenvorjahr post-op Quote</t>
  </si>
  <si>
    <t>Hüfte Patient Reported Outcome Measures (PROMs) (Wechseleingriff) 3 oder 12 Monate Kennzahlenvorjahr post-op Bewertung</t>
  </si>
  <si>
    <t>Hüfte Patient Reported Outcome Measures (PROMs) (Wechseleingriff) 3 oder 12 Monate Kennzahlenvorjahr post-op Kommentar Zentrum</t>
  </si>
  <si>
    <t>Hüfte Patient Reported Outcome Measures (PROMs) (Wechseleingriff) 3 oder 12 Monate Kennzahlenvorjahr post-op Bewertung Fachexperten</t>
  </si>
  <si>
    <t>Hüfte Patient Reported Outcome Measures (PROMs) (Wechseleingriff) 3 oder 12 Monate Kennzahlenvorjahr post-op Auditbericht Fachexperten</t>
  </si>
  <si>
    <t>Knie Röntgen prä Zähler</t>
  </si>
  <si>
    <t>Knie Röntgen prä Nenner</t>
  </si>
  <si>
    <t>Knie Röntgen prä Nenner Quote</t>
  </si>
  <si>
    <t>Knie Röntgen prä Bewertung</t>
  </si>
  <si>
    <t>Knie Röntgen prä Kommentar Zentrum</t>
  </si>
  <si>
    <t>Knie Röntgen prä Bewertung Fachexperten</t>
  </si>
  <si>
    <t>Knie Röntgen prä Auditbericht Fachexperten</t>
  </si>
  <si>
    <t>Knie Röntgen post Zähler</t>
  </si>
  <si>
    <t>Knie Röntgen post Nenner</t>
  </si>
  <si>
    <t>Knie Röntgen post Nenner Quote</t>
  </si>
  <si>
    <t>Knie Röntgen post Bewertung</t>
  </si>
  <si>
    <t>Knie Röntgen post Kommentar Zentrum</t>
  </si>
  <si>
    <t>Knie Röntgen post Bewertung Fachexperten</t>
  </si>
  <si>
    <t>Knie Röntgen post Auditbericht Fachexperten</t>
  </si>
  <si>
    <t>Knie Achsbestimmung post-op Zähler</t>
  </si>
  <si>
    <t>Knie Achsbestimmung post-op Nenner</t>
  </si>
  <si>
    <t>Knie Achsbestimmung post-op Quote</t>
  </si>
  <si>
    <t>Knie Achsbestimmung post-op Bewertung</t>
  </si>
  <si>
    <t>Knie Achsbestimmung post-op Kommentar Zentrum</t>
  </si>
  <si>
    <t>Knie Achsbestimmung post-op Bewertung Fachexperten</t>
  </si>
  <si>
    <t>Knie Achsbestimmung post-op Auditbericht Fachexperten</t>
  </si>
  <si>
    <t>Knie Patient Reported Outcome Measures (PROMs) (Primär-Endoprothesen) prä-op Zähler</t>
  </si>
  <si>
    <t>Knie Patient Reported Outcome Measures (PROMs) (Primär-Endoprothesen) prä-op Nenner</t>
  </si>
  <si>
    <t>Knie Patient Reported Outcome Measures (PROMs) (Primär-Endoprothesen) prä-op Quote</t>
  </si>
  <si>
    <t>Knie Patient Reported Outcome Measures (PROMs) (Primär-Endoprothesen) prä-op Bewertung</t>
  </si>
  <si>
    <t>Knie Patient Reported Outcome Measures (PROMs) (Primär-Endoprothesen) prä-op Kommentar Zentrum</t>
  </si>
  <si>
    <t>Knie Patient Reported Outcome Measures (PROMs) (Primär-Endoprothesen) prä-op Bewertung Fachexperten</t>
  </si>
  <si>
    <t>Knie Patient Reported Outcome Measures (PROMs) (Primär-Endoprothesen) prä-op Auditbericht Fachexperten</t>
  </si>
  <si>
    <t>Knie Patient Reported Outcome Measures (PROMs) (Primär-Endoprothesen) 3 oder 12 Monate Kennzahlenvorjahr post-op Zähler</t>
  </si>
  <si>
    <t>Knie Patient Reported Outcome Measures (PROMs) (Primär-Endoprothesen) 3 oder 12 Monate Kennzahlenvorjahr post-op Nenner</t>
  </si>
  <si>
    <t>Knie Patient Reported Outcome Measures (PROMs) (Primär-Endoprothesen) 3 oder 12 Monate Kennzahlenvorjahr post-op Quote</t>
  </si>
  <si>
    <t>Knie Patient Reported Outcome Measures (PROMs) (Primär-Endoprothesen) 3 oder 12 Monate Kennzahlenvorjahr post-op Bewertung</t>
  </si>
  <si>
    <t>Knie Patient Reported Outcome Measures (PROMs) (Primär-Endoprothesen) 3 oder 12 Monate Kennzahlenvorjahr post-op Kommentar Zentrum</t>
  </si>
  <si>
    <t>Knie Patient Reported Outcome Measures (PROMs) (Primär-Endoprothesen) 3 oder 12 Monate Kennzahlenvorjahr post-op Bewertung Fachexperten</t>
  </si>
  <si>
    <t>Knie Patient Reported Outcome Measures (PROMs) (Primär-Endoprothesen) 3 oder 12 Monate Kennzahlenvorjahr post-op Auditbericht Fachexperten</t>
  </si>
  <si>
    <t>Knie Patient Reported Outcome Measures (PROMs) (Wechseleingriff) prä-op Zähler</t>
  </si>
  <si>
    <t>Knie Patient Reported Outcome Measures (PROMs) (Wechseleingriff) prä-op Nenner</t>
  </si>
  <si>
    <t>Knie Patient Reported Outcome Measures (PROMs) (Wechseleingriff) prä-op Quote</t>
  </si>
  <si>
    <t>Knie Patient Reported Outcome Measures (PROMs) (Wechseleingriff) prä-op Bewertung</t>
  </si>
  <si>
    <t>Knie Patient Reported Outcome Measures (PROMs) (Wechseleingriff) prä-op Kommentar Zentrum</t>
  </si>
  <si>
    <t>Knie Patient Reported Outcome Measures (PROMs) (Wechseleingriff) prä-op Bewertung Fachexperten</t>
  </si>
  <si>
    <t>Knie Patient Reported Outcome Measures (PROMs) (Wechseleingriff) prä-op Auditbericht Fachexperten</t>
  </si>
  <si>
    <t>Knie Patient Reported Outcome Measures (PROMs) (Wechseleingriff) 3 oder 12 Monate Kennzahlenvorjahr post-op Zähler</t>
  </si>
  <si>
    <t>Knie Patient Reported Outcome Measures (PROMs) (Wechseleingriff) 3 oder 12 Monate Kennzahlenvorjahr post-op Nenner</t>
  </si>
  <si>
    <t>Knie Patient Reported Outcome Measures (PROMs) (Wechseleingriff) 3 oder 12 Monate Kennzahlenvorjahr post-op Quote</t>
  </si>
  <si>
    <t>Knie Patient Reported Outcome Measures (PROMs) (Wechseleingriff) 3 oder 12 Monate Kennzahlenvorjahr post-op Bewertung</t>
  </si>
  <si>
    <t>Knie Patient Reported Outcome Measures (PROMs) (Wechseleingriff) 3 oder 12 Monate Kennzahlenvorjahr post-op Kommentar Zentrum</t>
  </si>
  <si>
    <t>Knie Patient Reported Outcome Measures (PROMs) (Wechseleingriff) 3 oder 12 Monate Kennzahlenvorjahr post-op Bewertung Fachexperten</t>
  </si>
  <si>
    <t>Knie Patient Reported Outcome Measures (PROMs) (Wechseleingriff) 3 oder 12 Monate Kennzahlenvorjahr post-op Auditbericht Fachexperten</t>
  </si>
  <si>
    <t>Reg.Nr.Operateur</t>
  </si>
  <si>
    <t>Funktion</t>
  </si>
  <si>
    <t>Name</t>
  </si>
  <si>
    <t>Fallzahlen 2017 Sonderregelung</t>
  </si>
  <si>
    <t>Fallzahlen 2016 Sonderregelung</t>
  </si>
  <si>
    <t>Fallzahlen 2015 Sonderregelung</t>
  </si>
  <si>
    <t>Fallzahlen 2014 Sonderregelung</t>
  </si>
  <si>
    <t>Fallzahlen 2013 Sonderregelung</t>
  </si>
  <si>
    <t>Fallzahlen 2012 Sonderregelung</t>
  </si>
  <si>
    <t>Fallzahlen 2010 Sonderregelung</t>
  </si>
  <si>
    <t>Fallzahlen 2009 Sonderregelung</t>
  </si>
  <si>
    <t>Wechsel (inkl. TEP-Wechsel bei periproth. Fraktur)</t>
  </si>
  <si>
    <t>Weiterbildungsassistenzen</t>
  </si>
  <si>
    <t>Primäre Tumorendoprothese Hüfte assistiert</t>
  </si>
  <si>
    <t>Primäre Tumorendoprothese Knie assistiert</t>
  </si>
  <si>
    <t>Wechsel-OP Tumorendoprothese Hüfte assistiert</t>
  </si>
  <si>
    <t>Wechsel-OP Tumorendoprothese Knie assistiert</t>
  </si>
  <si>
    <t>Auflistung HO/SHO</t>
  </si>
  <si>
    <t>Reg.-Nr.: EPZ-</t>
  </si>
  <si>
    <t>Anzahl S/HO mit Sonderregelung</t>
  </si>
  <si>
    <t>Nr. Operateur</t>
  </si>
  <si>
    <t>Fallzahlen 2011 Sonderregelung</t>
  </si>
  <si>
    <t>Gesamtsumme Fallzahlen</t>
  </si>
  <si>
    <t>Nr.</t>
  </si>
  <si>
    <t>Kennzahl</t>
  </si>
  <si>
    <t>Mindestanforderung</t>
  </si>
  <si>
    <t>Ist-Wert</t>
  </si>
  <si>
    <t>Operativer Standort, Bettenzahl der Abteilung</t>
  </si>
  <si>
    <t>-</t>
  </si>
  <si>
    <t>Implantat-Standzeit: vollständige Meldung der hierfür in Frage kommenden Patienten an das EPRD</t>
  </si>
  <si>
    <t>Methodik zur Ermittlung der Fallzahlen und der Zuordnung der Operateure:</t>
  </si>
  <si>
    <t>Controlling / BQS</t>
  </si>
  <si>
    <t>eigene Datenbank</t>
  </si>
  <si>
    <t>sonstiges</t>
  </si>
  <si>
    <t>Sollvorgabe EPZ (maximal)</t>
  </si>
  <si>
    <t>Sollvorgabe EPZ (mindestens)</t>
  </si>
  <si>
    <t>Sollvorgabe EPZmax (maximal)</t>
  </si>
  <si>
    <t>Sollvorgabe EPZmax (mindestens)</t>
  </si>
  <si>
    <t>Reihung ohne Leerzellen</t>
  </si>
  <si>
    <t>Wievieltes Namensfeld mit Eintrag</t>
  </si>
  <si>
    <t>Facharzt</t>
  </si>
  <si>
    <t>FA Orthopädie</t>
  </si>
  <si>
    <t>FA Chir. (UCH)</t>
  </si>
  <si>
    <t>FA Ortho / UCH</t>
  </si>
  <si>
    <t>Sonstiges</t>
  </si>
  <si>
    <t>Facharzt: Sonstige (Spezifizierung)</t>
  </si>
  <si>
    <t>*SOC = Zusatzweiterbildung Spezielle Orthopädische Chirurgie</t>
  </si>
  <si>
    <t>Spezifizierung bei Angabe "externe Softwarelösung"</t>
  </si>
  <si>
    <t>Methodik zur Ermittlung der Fallzahlen und der Zuordnung der Operateure</t>
  </si>
  <si>
    <t>SOC</t>
  </si>
  <si>
    <t>Spezifizierung:</t>
  </si>
  <si>
    <t>Der Fachexperte hat die Hinweise (und Abweichungen) aus dem vorherigen Audit geprüft.</t>
  </si>
  <si>
    <t>Kennzahlen</t>
  </si>
  <si>
    <t>mind. 1x pro Jahr (über mind. 4 Wochen)</t>
  </si>
  <si>
    <t>HO/SHO</t>
  </si>
  <si>
    <t>EPZ/EPZmax</t>
  </si>
  <si>
    <t>Phase</t>
  </si>
  <si>
    <t>Phase 1_Erstzertifizierungsaudit</t>
  </si>
  <si>
    <t>externe Softwarelösung</t>
  </si>
  <si>
    <t>Spezielle Orthopädische Chirurgie</t>
  </si>
  <si>
    <t>davon Eingriffe von nicht fest im Knochen verankerten Prothesenkomponenten</t>
  </si>
  <si>
    <t>Gesamtsumme</t>
  </si>
  <si>
    <t>Wechsel-OP Tumor-endoprothese Hüfte</t>
  </si>
  <si>
    <t>Wechsel-OP Tumor-endoprothese Knie</t>
  </si>
  <si>
    <t>Reine 
Osteosynthese nach periprothetischer Fraktur</t>
  </si>
  <si>
    <t xml:space="preserve">Funktionalität
</t>
  </si>
  <si>
    <t xml:space="preserve">Bearbeitungshinweise
</t>
  </si>
  <si>
    <t>Inhaltsverzeichnis</t>
  </si>
  <si>
    <t>Kennzahlen und Qualitätsindikatoren</t>
  </si>
  <si>
    <r>
      <t>"Kennzahl unvollständig" 
Sollten Sie keinen Wert eruiert haben, nehmen Sie im Eingabefeld keine Eingabe vor und begründen im Feld "Kommentar Zentrum", aus welchen Gründen der Indikator nicht erhoben wird. 
Sollte der Zähler bei einem der Qualitätsindikatoren 0 sein, bitten wir dies mit "</t>
    </r>
    <r>
      <rPr>
        <b/>
        <i/>
        <sz val="10"/>
        <color theme="1"/>
        <rFont val="Arial"/>
        <family val="2"/>
      </rPr>
      <t>0</t>
    </r>
    <r>
      <rPr>
        <sz val="10"/>
        <color theme="1"/>
        <rFont val="Arial"/>
        <family val="2"/>
      </rPr>
      <t xml:space="preserve">" zu kennzeichnen und nicht leer zu lassen. </t>
    </r>
  </si>
  <si>
    <t xml:space="preserve">"Sollvorgabe nicht erfüllt"
Bitte begründen Sie dies im Feld "Kommentar Zentrum". Begründungen bei Abweichungen von Sollvorgaben sollten bereits bei Einreichung der Unterlagen vorliegen. Einfache Stellungnahmen wie zum Beispiel „wird im Audit vorgelegt“ reichen nicht aus. </t>
  </si>
  <si>
    <t>Tabellenblatt</t>
  </si>
  <si>
    <t>Allgemeine Zentrumsangaben sowie allgemeine Daten zum Audit, Angabe der (Senior- und) Hauptoperateure, Fallzahlen zur Sonderregelung, Auflistung der personellen Zu- und Abgänge</t>
  </si>
  <si>
    <t>2.2.3 Fallzahlen</t>
  </si>
  <si>
    <t>Dokumentation der endoprothetischen Eingriffe der Operateure</t>
  </si>
  <si>
    <t>Zusammenfassung</t>
  </si>
  <si>
    <t>Dokumentation der Kennzahlen</t>
  </si>
  <si>
    <t>Die detaillierten Anforderungen finden Sie im Anforderungskatalog EndoCert. Bitte geben Sie die Fallzahlen und Indikatoren zur Erfüllung der Anforderung entsprechend an und beschreiben Sie weitere Angaben sowie Abweichungen zu den Anforderungen im Feld „Weitere Beschreibungen“.</t>
  </si>
  <si>
    <t>Bitte senden Sie die ausgefüllte und von Ihnen sorgfältig überprüfte Datei an ClarCert.</t>
  </si>
  <si>
    <t>Angabe der Anzahl der Eingriffe</t>
  </si>
  <si>
    <t xml:space="preserve">Auflistung der Fallzahlen nach Eingriffsart sowie Zusammenfassung der Fallzahlen der Operateure </t>
  </si>
  <si>
    <t>präoperativ</t>
  </si>
  <si>
    <t>postoperativ</t>
  </si>
  <si>
    <t>Die gelisteten Qualitätsindikatoren müssen nachweislich während des stationären Aufenthalts dokumentiert und ausgewertet werden.</t>
  </si>
  <si>
    <r>
      <t xml:space="preserve">Präoperative schablonengestützte Prothesenplanung 
</t>
    </r>
    <r>
      <rPr>
        <b/>
        <sz val="10"/>
        <color theme="1"/>
        <rFont val="Arial"/>
        <family val="2"/>
      </rPr>
      <t>(Primärendoprothetik)</t>
    </r>
  </si>
  <si>
    <r>
      <t xml:space="preserve">Präoperative schablonengestützte Prothesenplanung 
</t>
    </r>
    <r>
      <rPr>
        <b/>
        <sz val="10"/>
        <color theme="1"/>
        <rFont val="Arial"/>
        <family val="2"/>
      </rPr>
      <t>(Wechseleingriff)</t>
    </r>
  </si>
  <si>
    <r>
      <t xml:space="preserve">Präoperative schablonengestützte Prothesenplanung 
</t>
    </r>
    <r>
      <rPr>
        <b/>
        <sz val="10"/>
        <color theme="1"/>
        <rFont val="Arial"/>
        <family val="2"/>
      </rPr>
      <t>(Frakturendoprothetik i.e.S.)</t>
    </r>
  </si>
  <si>
    <t>90 Tage nach Index-OP</t>
  </si>
  <si>
    <r>
      <t xml:space="preserve">Periprothetische Infektion 
</t>
    </r>
    <r>
      <rPr>
        <b/>
        <sz val="10"/>
        <color theme="1"/>
        <rFont val="Arial"/>
        <family val="2"/>
      </rPr>
      <t xml:space="preserve">(Frakturendoprothetik i.e.S.) </t>
    </r>
    <r>
      <rPr>
        <sz val="10"/>
        <color theme="1"/>
        <rFont val="Arial"/>
        <family val="2"/>
      </rPr>
      <t>**</t>
    </r>
  </si>
  <si>
    <t>Anzahl der Frakturendoprothetik Hüfte (inkl. Notfälle): (="Frakturendoprothetik i.e.S.")</t>
  </si>
  <si>
    <t>Anzahl der Frakturendoprothetik Knie (inkl. Notfälle): (="Frakturendoprothetik i.e.S.")</t>
  </si>
  <si>
    <r>
      <t xml:space="preserve">Periprothetische Infektion 
</t>
    </r>
    <r>
      <rPr>
        <b/>
        <sz val="10"/>
        <color theme="1"/>
        <rFont val="Arial"/>
        <family val="2"/>
      </rPr>
      <t xml:space="preserve">(Wechseleingriff) </t>
    </r>
    <r>
      <rPr>
        <sz val="10"/>
        <color theme="1"/>
        <rFont val="Arial"/>
        <family val="2"/>
      </rPr>
      <t>**</t>
    </r>
  </si>
  <si>
    <r>
      <t xml:space="preserve">Periprothetische Infektion 
</t>
    </r>
    <r>
      <rPr>
        <b/>
        <sz val="10"/>
        <color theme="1"/>
        <rFont val="Arial"/>
        <family val="2"/>
      </rPr>
      <t xml:space="preserve">(Primärendoprothetik) </t>
    </r>
    <r>
      <rPr>
        <sz val="10"/>
        <color theme="1"/>
        <rFont val="Arial"/>
        <family val="2"/>
      </rPr>
      <t>**</t>
    </r>
  </si>
  <si>
    <r>
      <t xml:space="preserve">Patienten mit Hüftluxation </t>
    </r>
    <r>
      <rPr>
        <b/>
        <sz val="10"/>
        <color theme="1"/>
        <rFont val="Arial"/>
        <family val="2"/>
      </rPr>
      <t xml:space="preserve">
(Primärendoprothetik)</t>
    </r>
    <r>
      <rPr>
        <sz val="10"/>
        <color theme="1"/>
        <rFont val="Arial"/>
        <family val="2"/>
      </rPr>
      <t xml:space="preserve"> **</t>
    </r>
  </si>
  <si>
    <r>
      <t xml:space="preserve">Patienten mit Hüftluxation 
</t>
    </r>
    <r>
      <rPr>
        <b/>
        <sz val="10"/>
        <color theme="1"/>
        <rFont val="Arial"/>
        <family val="2"/>
      </rPr>
      <t>(Wechseleingriff)</t>
    </r>
    <r>
      <rPr>
        <sz val="10"/>
        <color theme="1"/>
        <rFont val="Arial"/>
        <family val="2"/>
      </rPr>
      <t xml:space="preserve"> **</t>
    </r>
  </si>
  <si>
    <r>
      <t xml:space="preserve">Patienten mit Hüftluxation 
</t>
    </r>
    <r>
      <rPr>
        <b/>
        <sz val="10"/>
        <color theme="1"/>
        <rFont val="Arial"/>
        <family val="2"/>
      </rPr>
      <t>(Frakturendoprothetik i.e.S.)</t>
    </r>
    <r>
      <rPr>
        <sz val="10"/>
        <color theme="1"/>
        <rFont val="Arial"/>
        <family val="2"/>
      </rPr>
      <t xml:space="preserve"> **</t>
    </r>
  </si>
  <si>
    <r>
      <t xml:space="preserve">Pfanneninklination im Röntgenbild
</t>
    </r>
    <r>
      <rPr>
        <b/>
        <sz val="10"/>
        <color theme="1"/>
        <rFont val="Arial"/>
        <family val="2"/>
      </rPr>
      <t>(Eingriffe mit Wechsel der
Pfannenkomponente)</t>
    </r>
  </si>
  <si>
    <r>
      <t xml:space="preserve">Pfanneninklination im Röntgenbild 
</t>
    </r>
    <r>
      <rPr>
        <b/>
        <sz val="10"/>
        <color theme="1"/>
        <rFont val="Arial"/>
        <family val="2"/>
      </rPr>
      <t>(Primärendoprothetik)</t>
    </r>
  </si>
  <si>
    <r>
      <t xml:space="preserve">Anzahl aufgetretener Trochanterabrisse </t>
    </r>
    <r>
      <rPr>
        <b/>
        <sz val="10"/>
        <color theme="1"/>
        <rFont val="Arial"/>
        <family val="2"/>
      </rPr>
      <t xml:space="preserve">(Primärendoprothetik) </t>
    </r>
    <r>
      <rPr>
        <sz val="10"/>
        <color theme="1"/>
        <rFont val="Arial"/>
        <family val="2"/>
      </rPr>
      <t>**</t>
    </r>
  </si>
  <si>
    <r>
      <t xml:space="preserve">Anzahl aufgetretener Trochanterabrisse </t>
    </r>
    <r>
      <rPr>
        <b/>
        <sz val="10"/>
        <color theme="1"/>
        <rFont val="Arial"/>
        <family val="2"/>
      </rPr>
      <t xml:space="preserve">(Wechseleingriff) </t>
    </r>
    <r>
      <rPr>
        <sz val="10"/>
        <color theme="1"/>
        <rFont val="Arial"/>
        <family val="2"/>
      </rPr>
      <t>**</t>
    </r>
  </si>
  <si>
    <t>Thrombose / Embolie</t>
  </si>
  <si>
    <r>
      <t xml:space="preserve">Sterblichkeit
</t>
    </r>
    <r>
      <rPr>
        <b/>
        <sz val="10"/>
        <color theme="1"/>
        <rFont val="Arial"/>
        <family val="2"/>
      </rPr>
      <t>(Primärendoprothetik)</t>
    </r>
  </si>
  <si>
    <r>
      <t xml:space="preserve">Sterblichkeit
</t>
    </r>
    <r>
      <rPr>
        <b/>
        <sz val="10"/>
        <color theme="1"/>
        <rFont val="Arial"/>
        <family val="2"/>
      </rPr>
      <t>(Frakturendoprothetik i.e.S.)</t>
    </r>
  </si>
  <si>
    <r>
      <t xml:space="preserve">Sterblichkeit
</t>
    </r>
    <r>
      <rPr>
        <b/>
        <sz val="10"/>
        <color theme="1"/>
        <rFont val="Arial"/>
        <family val="2"/>
      </rPr>
      <t>(Wechseleingriff)</t>
    </r>
  </si>
  <si>
    <r>
      <t xml:space="preserve">Neurologische Komplikationen 
</t>
    </r>
    <r>
      <rPr>
        <b/>
        <sz val="10"/>
        <color theme="1"/>
        <rFont val="Arial"/>
        <family val="2"/>
      </rPr>
      <t>(Primärendoprothetik)</t>
    </r>
  </si>
  <si>
    <r>
      <t xml:space="preserve">Neurologische Komplikationen 
</t>
    </r>
    <r>
      <rPr>
        <b/>
        <sz val="10"/>
        <color theme="1"/>
        <rFont val="Arial"/>
        <family val="2"/>
      </rPr>
      <t>(Wechseleingriff)</t>
    </r>
  </si>
  <si>
    <r>
      <t xml:space="preserve">Neurologische Komplikationen 
</t>
    </r>
    <r>
      <rPr>
        <b/>
        <sz val="10"/>
        <color theme="1"/>
        <rFont val="Arial"/>
        <family val="2"/>
      </rPr>
      <t>(Frakturendoprothetik i.e.S.)</t>
    </r>
  </si>
  <si>
    <r>
      <rPr>
        <sz val="10"/>
        <color theme="1"/>
        <rFont val="Arial"/>
        <family val="2"/>
      </rPr>
      <t>Patient Reported Outcome Measures (PROMs)</t>
    </r>
    <r>
      <rPr>
        <b/>
        <sz val="10"/>
        <color theme="1"/>
        <rFont val="Arial"/>
        <family val="2"/>
      </rPr>
      <t xml:space="preserve">
(Primärendoprothetik)</t>
    </r>
  </si>
  <si>
    <r>
      <t xml:space="preserve">Patient Reported Outcome Measures (PROMs) 
</t>
    </r>
    <r>
      <rPr>
        <b/>
        <sz val="10"/>
        <color theme="1"/>
        <rFont val="Arial"/>
        <family val="2"/>
      </rPr>
      <t>(Wechseleingriff)</t>
    </r>
  </si>
  <si>
    <t># fakultative Erhebung bis zur Vereinbarung weiterführender verbindlicher Rahmenbedingungen, gilt für Pilotkliniken gemäß Kapitel 4.1.2</t>
  </si>
  <si>
    <t>Ganzbeinstandaufnahme oder Navigation</t>
  </si>
  <si>
    <t>Neurologische Komplikationen 
(Wechseleingriff)</t>
  </si>
  <si>
    <t>KZ 2.2.1 Konferenz im Rahmen eines Leitungsgremiums</t>
  </si>
  <si>
    <t>KZ 2.5.3 Komplikationsbesprechung</t>
  </si>
  <si>
    <t>KZ 2.6 Anforderungen an Wartezeiten für die Sprechstunde, Durchführung</t>
  </si>
  <si>
    <t>KZ 2.6 Anforderungen an Wartezeiten für die Sprechstunde, Wartezeit</t>
  </si>
  <si>
    <t>KZ 2.8 Weiterbildung, Fortbildung</t>
  </si>
  <si>
    <t>KZ 3.1.1 Überprüfung der Behandlungspfade Primärendoprothetik auf Machbarkeit</t>
  </si>
  <si>
    <t>KZ 3.1.2 Überprüfung der Behandlungspfade Wechsel- und Revisionsendoprothetik auf Machbarkeit</t>
  </si>
  <si>
    <t>KZ 3.1.5 / 4.1.1 Patientenkommunikation/ Auswertung Patientenbefragung</t>
  </si>
  <si>
    <t>KZ 3.1.5 Veranstaltungen für Patienten (Informationsveranstaltungen)</t>
  </si>
  <si>
    <t>KZ 3.2.14 Meldungen an das BfArM bzgl. Vorkommnissen nach §3 Abs. 2 bis 4 des MPSV</t>
  </si>
  <si>
    <t>KZ 4.2.2 Implantat-Standzeit: vollständige Meldung der hierfür in Frage kommenden Patienten an das EPRD</t>
  </si>
  <si>
    <t>Hüfte Präoperative schablonengestützte Prothesenplanung 
(Primärendoprothetik) Zähler</t>
  </si>
  <si>
    <t>Hüfte Präoperative schablonengestützte Prothesenplanung 
(Primärendoprothetik) Nenner</t>
  </si>
  <si>
    <t>Hüfte Präoperative schablonengestützte Prothesenplanung 
(Primärendoprothetik) Quote</t>
  </si>
  <si>
    <t>Hüfte Präoperative schablonengestützte Prothesenplanung 
(Primärendoprothetik) Bewertung</t>
  </si>
  <si>
    <t>Hüfte Präoperative schablonengestützte Prothesenplanung 
(Primärendoprothetik) Zentrum</t>
  </si>
  <si>
    <t>Hüfte Präoperative schablonengestützte Prothesenplanung 
(Primärendoprothetik) Bewertung Fachexperten</t>
  </si>
  <si>
    <t>Hüfte Präoperative schablonengestützte Prothesenplanung 
(Primärendoprothetik) Auditbericht Fachexperten</t>
  </si>
  <si>
    <t>Hüfte Präoperative schablonengestützte Prothesenplanung 
(Wechseleingriff) Zähler</t>
  </si>
  <si>
    <t>Hüfte Präoperative schablonengestützte Prothesenplanung 
(Wechseleingriff) Nenner</t>
  </si>
  <si>
    <t>Hüfte Präoperative schablonengestützte Prothesenplanung 
(Wechseleingriff) Quote</t>
  </si>
  <si>
    <t>Hüfte Präoperative schablonengestützte Prothesenplanung 
(Wechseleingriff) Bewertung</t>
  </si>
  <si>
    <t>Hüfte Präoperative schablonengestützte Prothesenplanung 
(Wechseleingriff) Zentrum</t>
  </si>
  <si>
    <t>Hüfte Präoperative schablonengestützte Prothesenplanung 
(Wechseleingriff) Bewertung Fachexperten</t>
  </si>
  <si>
    <t>Hüfte Präoperative schablonengestützte Prothesenplanung 
(Wechseleingriff) Auditbericht Fachexperten</t>
  </si>
  <si>
    <t>Hüfte Präoperative schablonengestützte Prothesenplanung 
(Frakturendoprothetik i.e.S.) Zähler</t>
  </si>
  <si>
    <t>Hüfte Präoperative schablonengestützte Prothesenplanung 
(Frakturendoprothetik i.e.S.) Nenner</t>
  </si>
  <si>
    <t>Hüfte Präoperative schablonengestützte Prothesenplanung 
(Frakturendoprothetik i.e.S.) Quote</t>
  </si>
  <si>
    <t>Hüfte Präoperative schablonengestützte Prothesenplanung 
(Frakturendoprothetik i.e.S.) Bewertung</t>
  </si>
  <si>
    <t>Hüfte Präoperative schablonengestützte Prothesenplanung 
(Frakturendoprothetik i.e.S.) Zentrum</t>
  </si>
  <si>
    <t>Hüfte Präoperative schablonengestützte Prothesenplanung 
(Frakturendoprothetik i.e.S.) Bewertung Fachexperten</t>
  </si>
  <si>
    <t>Hüfte Präoperative schablonengestützte Prothesenplanung 
(Frakturendoprothetik i.e.S.) Auditbericht Fachexperten</t>
  </si>
  <si>
    <t>Hüfte OP-Zeit (Primärendoprothetik) Zähler</t>
  </si>
  <si>
    <t>Hüfte OP-Zeit (Primärendoprothetik) Nenner</t>
  </si>
  <si>
    <t>Hüfte OP-Zeit (Primärendoprothetik) Quote</t>
  </si>
  <si>
    <t>Hüfte OP-Zeit (Primärendoprothetik) Bewertung</t>
  </si>
  <si>
    <t>Hüfte OP-Zeit (Primärendoprothetik) Zentrum</t>
  </si>
  <si>
    <t>Hüfte OP-Zeit (Primärendoprothetik) Bewertung Fachexperten</t>
  </si>
  <si>
    <t>Hüfte OP-Zeit (Primärendoprothetik) Auditbericht Fachexperten</t>
  </si>
  <si>
    <t>Hüfte OP-Zeit (Frakturendoprothetik i.e.S.) Nenner</t>
  </si>
  <si>
    <t>Hüfte OP-Zeit (Frakturendoprothetik i.e.S.) Quote</t>
  </si>
  <si>
    <t>Hüfte OP-Zeit (Frakturendoprothetik i.e.S.) Bewertung</t>
  </si>
  <si>
    <t>Hüfte OP-Zeit (Frakturendoprothetik i.e.S.) Zentrum</t>
  </si>
  <si>
    <t>Hüfte OP-Zeit (Frakturendoprothetik i.e.S.) Bewertung Fachexperten</t>
  </si>
  <si>
    <t>Hüfte OP-Zeit (Frakturendoprothetik i.e.S.) Auditbericht Fachexperten</t>
  </si>
  <si>
    <t>Patienten mit Hüftluxation (Primärendoprothetik) stationärer Aufenthalt Zähler</t>
  </si>
  <si>
    <t>Patienten mit Hüftluxation (Primärendoprothetik) 90 Tage nach Index-OP Zähler</t>
  </si>
  <si>
    <t>Patienten mit Hüftluxation (Wechseleingriff) stationärer Aufenthalt Zähler</t>
  </si>
  <si>
    <t>Patienten mit Hüftluxation (Wechseleingriff) 90 Tage nach Index-OP Zähler</t>
  </si>
  <si>
    <t>Patienten mit Hüftluxation (Primärendoprothetik) stationärer Aufenthalt Nenner</t>
  </si>
  <si>
    <t>Patienten mit Hüftluxation (Primärendoprothetik) stationärer Aufenthalt Quote</t>
  </si>
  <si>
    <t>Patienten mit Hüftluxation (Primärendoprothetik) stationärer Aufenthalt Bewertung</t>
  </si>
  <si>
    <t>Patienten mit Hüftluxation (Primärendoprothetik) stationärer Aufenthalt Kommentar Zentrum</t>
  </si>
  <si>
    <t>Patienten mit Hüftluxation (Primärendoprothetik) stationärer Aufenthalt Bewertung Fachexperten</t>
  </si>
  <si>
    <t>Patienten mit Hüftluxation (Primärendoprothetik) stationärer Aufenthalt Auditbericht Fachexperten</t>
  </si>
  <si>
    <t>Patienten mit Hüftluxation (Primärendoprothetik) 90 Tage nach Index-OP Nenner</t>
  </si>
  <si>
    <t>Patienten mit Hüftluxation (Primärendoprothetik) 90 Tage nach Index-OP Quote</t>
  </si>
  <si>
    <t>Patienten mit Hüftluxation (Primärendoprothetik) 90 Tage nach Index-OP Bewertung</t>
  </si>
  <si>
    <t>Patienten mit Hüftluxation (Primärendoprothetik) 90 Tage nach Index-OP Kommentar Zentrum</t>
  </si>
  <si>
    <t>Patienten mit Hüftluxation (Primärendoprothetik) 90 Tage nach Index-OP Bewertung Fachexperten</t>
  </si>
  <si>
    <t>Patienten mit Hüftluxation (Primärendoprothetik) 90 Tage nach Index-OP Auditbericht Fachexperten</t>
  </si>
  <si>
    <t>Patienten mit Hüftluxation (Wechseleingriff) stationärer Aufenthalt Nenner</t>
  </si>
  <si>
    <t>Patienten mit Hüftluxation (Wechseleingriff) stationärer Aufenthalt Quote</t>
  </si>
  <si>
    <t>Patienten mit Hüftluxation (Wechseleingriff) stationärer Aufenthalt Bewertung</t>
  </si>
  <si>
    <t>Patienten mit Hüftluxation (Wechseleingriff) stationärer Aufenthalt Kommentar Zentrum</t>
  </si>
  <si>
    <t>Patienten mit Hüftluxation (Wechseleingriff) stationärer Aufenthalt Bewertung Fachexperten</t>
  </si>
  <si>
    <t>Patienten mit Hüftluxation (Wechseleingriff) stationärer Aufenthalt Auditbericht Fachexperten</t>
  </si>
  <si>
    <t>Patienten mit Hüftluxation (Wechseleingriff) 90 Tage nach Index-OP Nenner</t>
  </si>
  <si>
    <t>Patienten mit Hüftluxation (Wechseleingriff) 90 Tage nach Index-OP Quote</t>
  </si>
  <si>
    <t>Patienten mit Hüftluxation (Wechseleingriff) 90 Tage nach Index-OP Bewertung</t>
  </si>
  <si>
    <t>Patienten mit Hüftluxation (Wechseleingriff) 90 Tage nach Index-OP Kommentar Zentrum</t>
  </si>
  <si>
    <t>Patienten mit Hüftluxation (Wechseleingriff) 90 Tage nach Index-OP Bewertung Fachexperten</t>
  </si>
  <si>
    <t>Patienten mit Hüftluxation (Wechseleingriff) 90 Tage nach Index-OP Auditbericht Fachexperten</t>
  </si>
  <si>
    <t>Patienten mit Hüftluxation (Frakturendoprothetik i.e.S.) stationärer Aufenthalt Zähler</t>
  </si>
  <si>
    <t>Patienten mit Hüftluxation (Frakturendoprothetik i.e.S.) stationärer Aufenthalt Nenner</t>
  </si>
  <si>
    <t>Patienten mit Hüftluxation (Frakturendoprothetik i.e.S.) stationärer Aufenthalt Quote</t>
  </si>
  <si>
    <t>Patienten mit Hüftluxation (Frakturendoprothetik i.e.S.) stationärer Aufenthalt Bewertung</t>
  </si>
  <si>
    <t>Patienten mit Hüftluxation (Frakturendoprothetik i.e.S.) stationärer Aufenthalt Kommentar Zentrum</t>
  </si>
  <si>
    <t>Patienten mit Hüftluxation (Frakturendoprothetik i.e.S.) stationärer Aufenthalt Bewertung Fachexperten</t>
  </si>
  <si>
    <t>Patienten mit Hüftluxation (Frakturendoprothetik i.e.S.) stationärer Aufenthalt Auditbericht Fachexperten</t>
  </si>
  <si>
    <t>Patienten mit Hüftluxation (Frakturendoprothetik i.e.S.) 90 Tage nach Index-OP Zähler</t>
  </si>
  <si>
    <t>Patienten mit Hüftluxation (Frakturendoprothetik i.e.S.) 90 Tage nach Index-OP Nenner</t>
  </si>
  <si>
    <t>Patienten mit Hüftluxation (Frakturendoprothetik i.e.S.) 90 Tage nach Index-OP Quote</t>
  </si>
  <si>
    <t>Patienten mit Hüftluxation (Frakturendoprothetik i.e.S.) 90 Tage nach Index-OP Bewertung</t>
  </si>
  <si>
    <t>Patienten mit Hüftluxation (Frakturendoprothetik i.e.S.) 90 Tage nach Index-OP Kommentar Zentrum</t>
  </si>
  <si>
    <t>Patienten mit Hüftluxation (Frakturendoprothetik i.e.S.) 90 Tage nach Index-OP Bewertung Fachexperten</t>
  </si>
  <si>
    <t>Patienten mit Hüftluxation (Frakturendoprothetik i.e.S.) 90 Tage nach Index-OP Auditbericht Fachexperten</t>
  </si>
  <si>
    <t>Hüfte Pfanneninklination im Röntgenbild (Primärendoprothetik) Zähler</t>
  </si>
  <si>
    <t>Hüfte Pfanneninklination im Röntgenbild (Primärendoprothetik) Nenner</t>
  </si>
  <si>
    <t>Hüfte Pfanneninklination im Röntgenbild (Primärendoprothetik) Quote</t>
  </si>
  <si>
    <t>Hüfte Pfanneninklination im Röntgenbild (Primärendoprothetik) Bewertung</t>
  </si>
  <si>
    <t>Hüfte Pfanneninklination im Röntgenbild (Primärendoprothetik) Kommentar Zentrum</t>
  </si>
  <si>
    <t>Hüfte Pfanneninklination im Röntgenbild (Primärendoprothetik) Bewertung Fachexperten</t>
  </si>
  <si>
    <t>Hüfte Pfanneninklination im Röntgenbild (Primärendoprothetik) Auditbericht Fachexperten</t>
  </si>
  <si>
    <t>Hüfte Pfanneninklination  im Röntgenbild (Frakturendoprothetik i.e.S.) Zähler</t>
  </si>
  <si>
    <t>Hüfte Pfanneninklination  im Röntgenbild (Frakturendoprothetik i.e.S.) Nenner</t>
  </si>
  <si>
    <t>Hüfte Pfanneninklination  im Röntgenbild (Frakturendoprothetik i.e.S.) Quote</t>
  </si>
  <si>
    <t>Hüfte Pfanneninklination  im Röntgenbild (Frakturendoprothetik i.e.S.) Bewertung</t>
  </si>
  <si>
    <t>Hüfte Pfanneninklination  im Röntgenbild (Frakturendoprothetik i.e.S.) Kommentar Zentrum</t>
  </si>
  <si>
    <t>Hüfte Pfanneninklination  im Röntgenbild (Frakturendoprothetik i.e.S.) Bewertung Fachexperten</t>
  </si>
  <si>
    <t>Hüfte Pfanneninklination  im Röntgenbild (Frakturendoprothetik i.e.S.) Auditbericht Fachexperten</t>
  </si>
  <si>
    <t>Hüfte Anzahl aufgetretener Trochanterabrisse (Primärendoprothetik) stationärer Aufenthalt Zähler</t>
  </si>
  <si>
    <t>Hüfte Anzahl aufgetretener Trochanterabrisse (Primärendoprothetik) stationärer Aufenthalt Nenner</t>
  </si>
  <si>
    <t>Hüfte Anzahl aufgetretener Trochanterabrisse (Primärendoprothetik) stationärer Aufenthalt Quote</t>
  </si>
  <si>
    <t>Hüfte Anzahl aufgetretener Trochanterabrisse (Primärendoprothetik) stationärer Aufenthalt Bewertung</t>
  </si>
  <si>
    <t>Hüfte Anzahl aufgetretener Trochanterabrisse (Primärendoprothetik) stationärer Aufenthalt Kommentar Zentrum</t>
  </si>
  <si>
    <t>Hüfte Anzahl aufgetretener Trochanterabrisse (Primärendoprothetik) stationärer Aufenthalt Bewertung Fachexperten</t>
  </si>
  <si>
    <t>Hüfte Anzahl aufgetretener Trochanterabrisse (Primärendoprothetik) stationärer Aufenthalt Auditbericht Fachexperten</t>
  </si>
  <si>
    <t>Hüfte Anzahl aufgetretener Trochanterabrisse (Primärendoprothetik) 90 Tage nach Index-OP Zähler</t>
  </si>
  <si>
    <t>Hüfte Anzahl aufgetretener Trochanterabrisse (Primärendoprothetik) 90 Tage nach Index-OP Nenner</t>
  </si>
  <si>
    <t>Hüfte Anzahl aufgetretener Trochanterabrisse (Primärendoprothetik) 90 Tage nach Index-OP Quote</t>
  </si>
  <si>
    <t>Hüfte Anzahl aufgetretener Trochanterabrisse (Primärendoprothetik) 90 Tage nach Index-OP Bewertung</t>
  </si>
  <si>
    <t>Hüfte Anzahl aufgetretener Trochanterabrisse (Primärendoprothetik) 90 Tage nach Index-OP Kommentar Zentrum</t>
  </si>
  <si>
    <t>Hüfte Anzahl aufgetretener Trochanterabrisse (Primärendoprothetik) 90 Tage nach Index-OP Bewertung Fachexperten</t>
  </si>
  <si>
    <t>Hüfte Anzahl aufgetretener Trochanterabrisse (Primärendoprothetik) 90 Tage nach Index-OP Auditbericht Fachexperten</t>
  </si>
  <si>
    <t>Anzahl aufgetretener Trochanterabrisse (Wechseleingriff) stationärer Aufenthalt Zähler</t>
  </si>
  <si>
    <t>Hüfte Anzahl aufgetretener Trochanterabrisse (Wechseleingriff) stationärer Aufenthalt Nenner</t>
  </si>
  <si>
    <t>Hüfte Anzahl aufgetretener Trochanterabrisse (Wechseleingriff) stationärer Aufenthalt Quote</t>
  </si>
  <si>
    <t>Hüfte Anzahl aufgetretener Trochanterabrisse (Wechseleingriff) stationärer Aufenthalt Bewertung</t>
  </si>
  <si>
    <t>Hüfte Anzahl aufgetretener Trochanterabrisse (Wechseleingriff) stationärer Aufenthalt Kommentar Zentrum</t>
  </si>
  <si>
    <t>Hüfte Anzahl aufgetretener Trochanterabrisse (Wechseleingriff) stationärer Aufenthalt Bewertung Fachexperten</t>
  </si>
  <si>
    <t>Hüfte Anzahl aufgetretener Trochanterabrisse (Wechseleingriff) stationärer Aufenthalt Auditbericht Fachexperten</t>
  </si>
  <si>
    <t>Anzahl aufgetretener Trochanterabrisse (Wechseleingriff) 90 Tage nach Index-OP Zähler</t>
  </si>
  <si>
    <t>Hüfte Anzahl aufgetretener Trochanterabrisse (Wechseleingriff) 90 Tage nach Index-OP Nenner</t>
  </si>
  <si>
    <t>Hüfte Anzahl aufgetretener Trochanterabrisse (Wechseleingriff) 90 Tage nach Index-OP Quote</t>
  </si>
  <si>
    <t>Hüfte Anzahl aufgetretener Trochanterabrisse (Wechseleingriff) 90 Tage nach Index-OP Bewertung</t>
  </si>
  <si>
    <t>Hüfte Anzahl aufgetretener Trochanterabrisse (Wechseleingriff) 90 Tage nach Index-OP Kommentar Zentrum</t>
  </si>
  <si>
    <t>Hüfte Anzahl aufgetretener Trochanterabrisse (Wechseleingriff) 90 Tage nach Index-OP Bewertung Fachexperten</t>
  </si>
  <si>
    <t>Hüfte Anzahl aufgetretener Trochanterabrisse (Wechseleingriff) 90 Tage nach Index-OP Auditbericht Fachexperten</t>
  </si>
  <si>
    <t>Hüfte Anzahl periprothetischer Fissuren und/oder Frakturen mit Bedarf einer osteosynthetischen Versorgung oder erforderliche Modifikation des Nachbehandlungsprotokolls (Primärendoprothetik) stationärer Aufenthalt Zähler</t>
  </si>
  <si>
    <t>Hüfte Anzahl periprothetischer Fissuren und/oder Frakturen mit Bedarf einer osteosynthetischen Versorgung oder erforderliche Modifikation des Nachbehandlungsprotokolls (Primärendoprothetik) stationärer Aufenthalt Nenner</t>
  </si>
  <si>
    <t>Hüfte Anzahl periprothetischer Fissuren und/oder Frakturen mit Bedarf einer osteosynthetischen Versorgung oder erforderliche Modifikation des Nachbehandlungsprotokolls (Primärendoprothetik) stationärer Aufenthalt Quote</t>
  </si>
  <si>
    <t>Hüfte Anzahl periprothetischer Fissuren und/oder Frakturen mit Bedarf einer osteosynthetischen Versorgung oder erforderliche Modifikation des Nachbehandlungsprotokolls (Primärendoprothetik) stationärer Aufenthalt Bewertung</t>
  </si>
  <si>
    <t>Hüfte Anzahl periprothetischer Fissuren und/oder Frakturen mit Bedarf einer osteosynthetischen Versorgung oder erforderliche Modifikation des Nachbehandlungsprotokolls (Primärendoprothetik) stationärer Aufenthalt Kommentar Zentrum</t>
  </si>
  <si>
    <t>Hüfte Anzahl periprothetischer Fissuren und/oder Frakturen mit Bedarf einer osteosynthetischen Versorgung oder erforderliche Modifikation des Nachbehandlungsprotokolls (Primärendoprothetik) stationärer Aufenthalt Bewertung Fachexperten</t>
  </si>
  <si>
    <t>Hüfte Anzahl periprothetischer Fissuren und/oder Frakturen mit Bedarf einer osteosynthetischen Versorgung oder erforderliche Modifikation des Nachbehandlungsprotokolls (Primärendoprothetik) stationärer Aufenthalt Auditbericht Fachexperten</t>
  </si>
  <si>
    <t>Hüfte Anzahl periprothetischer Fissuren und/oder Frakturen mit Bedarf einer osteosynthetischen Versorgung oder erforderliche Modifikation des Nachbehandlungsprotokolls (Primärendoprothetik) 90 Tage nach Index-OP Zähler</t>
  </si>
  <si>
    <t>Hüfte Anzahl periprothetischer Fissuren und/oder Frakturen mit Bedarf einer osteosynthetischen Versorgung oder erforderliche Modifikation des Nachbehandlungsprotokolls (Primärendoprothetik) 90 Tage nach Index-OP Nenner</t>
  </si>
  <si>
    <t>Hüfte Anzahl periprothetischer Fissuren und/oder Frakturen mit Bedarf einer osteosynthetischen Versorgung oder erforderliche Modifikation des Nachbehandlungsprotokolls (Primärendoprothetik) 90 Tage nach Index-OP Quote</t>
  </si>
  <si>
    <t>Hüfte Anzahl periprothetischer Fissuren und/oder Frakturen mit Bedarf einer osteosynthetischen Versorgung oder erforderliche Modifikation des Nachbehandlungsprotokolls (Primärendoprothetik) 90 Tage nach Index-OP Bewertung</t>
  </si>
  <si>
    <t>Hüfte Anzahl periprothetischer Fissuren und/oder Frakturen mit Bedarf einer osteosynthetischen Versorgung oder erforderliche Modifikation des Nachbehandlungsprotokolls (Primärendoprothetik) 90 Tage nach Index-OP Kommentar Zentrum</t>
  </si>
  <si>
    <t>Hüfte Anzahl periprothetischer Fissuren und/oder Frakturen mit Bedarf einer osteosynthetischen Versorgung oder erforderliche Modifikation des Nachbehandlungsprotokolls (Primärendoprothetik) 90 Tage nach Index-OP Bewertung Fachexperten</t>
  </si>
  <si>
    <t>Hüfte Anzahl periprothetischer Fissuren und/oder Frakturen mit Bedarf einer osteosynthetischen Versorgung oder erforderliche Modifikation des Nachbehandlungsprotokolls (Primärendoprothetik) 90 Tage nach Index-OP Auditbericht Fachexperten</t>
  </si>
  <si>
    <t>Anzahl periprothetischer Fissuren und/oder Frakturen mit Bedarf einer osteosynthetischen Versorgung oder erforderliche Modifikation des Nachbehandlungsprotokolls (Wechseleingriff) stationärer Aufenthalt Zähler</t>
  </si>
  <si>
    <t>Anzahl periprothetischer Fissuren und/oder Frakturen mit Bedarf einer osteosynthetischen Versorgung oder erforderliche Modifikation des Nachbehandlungsprotokolls (Wechseleingriff) stationärer Aufenthalt Nenner</t>
  </si>
  <si>
    <t>Anzahl periprothetischer Fissuren und/oder Frakturen mit Bedarf einer osteosynthetischen Versorgung oder erforderliche Modifikation des Nachbehandlungsprotokolls (Wechseleingriff) stationärer Aufenthalt Quote</t>
  </si>
  <si>
    <t>Anzahl periprothetischer Fissuren und/oder Frakturen mit Bedarf einer osteosynthetischen Versorgung oder erforderliche Modifikation des Nachbehandlungsprotokolls (Wechseleingriff) stationärer Aufenthalt Bewertung</t>
  </si>
  <si>
    <t>Anzahl periprothetischer Fissuren und/oder Frakturen mit Bedarf einer osteosynthetischen Versorgung oder erforderliche Modifikation des Nachbehandlungsprotokolls (Wechseleingriff) stationärer Aufenthalt Kommentar Zentrum</t>
  </si>
  <si>
    <t>Anzahl periprothetischer Fissuren und/oder Frakturen mit Bedarf einer osteosynthetischen Versorgung oder erforderliche Modifikation des Nachbehandlungsprotokolls (Wechseleingriff) stationärer Aufenthalt Bewertung Fachexperten</t>
  </si>
  <si>
    <t>Anzahl periprothetischer Fissuren und/oder Frakturen mit Bedarf einer osteosynthetischen Versorgung oder erforderliche Modifikation des Nachbehandlungsprotokolls (Wechseleingriff) stationärer Aufenthalt Auditbericht Fachexperten</t>
  </si>
  <si>
    <t>Anzahl periprothetischer Fissuren und/oder Frakturen mit Bedarf einer osteosynthetischen Versorgung oder erforderliche Modifikation des Nachbehandlungsprotokolls (Wechseleingriff) 90 Tage nach Index-OP Zähler</t>
  </si>
  <si>
    <t>Anzahl periprothetischer Fissuren und/oder Frakturen mit Bedarf einer osteosynthetischen Versorgung oder erforderliche Modifikation des Nachbehandlungsprotokolls (Wechseleingriff) 90 Tage nach Index-OP Nenner</t>
  </si>
  <si>
    <t>Anzahl periprothetischer Fissuren und/oder Frakturen mit Bedarf einer osteosynthetischen Versorgung oder erforderliche Modifikation des Nachbehandlungsprotokolls (Wechseleingriff) 90 Tage nach Index-OP Quote</t>
  </si>
  <si>
    <t>Anzahl periprothetischer Fissuren und/oder Frakturen mit Bedarf einer osteosynthetischen Versorgung oder erforderliche Modifikation des Nachbehandlungsprotokolls (Wechseleingriff) 90 Tage nach Index-OP Bewertung</t>
  </si>
  <si>
    <t>Anzahl periprothetischer Fissuren und/oder Frakturen mit Bedarf einer osteosynthetischen Versorgung oder erforderliche Modifikation des Nachbehandlungsprotokolls (Wechseleingriff) 90 Tage nach Index-OP Kommentar Zentrum</t>
  </si>
  <si>
    <t>Anzahl periprothetischer Fissuren und/oder Frakturen mit Bedarf einer osteosynthetischen Versorgung oder erforderliche Modifikation des Nachbehandlungsprotokolls (Wechseleingriff) 90 Tage nach Index-OP Bewertung Fachexperten</t>
  </si>
  <si>
    <t>Anzahl periprothetischer Fissuren und/oder Frakturen mit Bedarf einer osteosynthetischen Versorgung oder erforderliche Modifikation des Nachbehandlungsprotokolls (Wechseleingriff) 90 Tage nach Index-OP Auditbericht Fachexperten</t>
  </si>
  <si>
    <t>Anzahl periprothetischer Fissuren und/oder Frakturen mit Bedarf einer osteosynthetischen Versorgung oder erforderliche Modifikation des Nachbehandlungsprotokolls (Frakturendoprothetik i.e.S.) stationärer Aufenthalt Zähler</t>
  </si>
  <si>
    <t>Anzahl periprothetischer Fissuren und/oder Frakturen mit Bedarf einer osteosynthetischen Versorgung oder erforderliche Modifikation des Nachbehandlungsprotokolls (Frakturendoprothetik i.e.S.) stationärer Aufenthalt Nenner</t>
  </si>
  <si>
    <t>Anzahl periprothetischer Fissuren und/oder Frakturen mit Bedarf einer osteosynthetischen Versorgung oder erforderliche Modifikation des Nachbehandlungsprotokolls (Frakturendoprothetik i.e.S.) stationärer Aufenthalt Quote</t>
  </si>
  <si>
    <t>Anzahl periprothetischer Fissuren und/oder Frakturen mit Bedarf einer osteosynthetischen Versorgung oder erforderliche Modifikation des Nachbehandlungsprotokolls (Frakturendoprothetik i.e.S.) stationärer Aufenthalt Bewertung</t>
  </si>
  <si>
    <t>Anzahl periprothetischer Fissuren und/oder Frakturen mit Bedarf einer osteosynthetischen Versorgung oder erforderliche Modifikation des Nachbehandlungsprotokolls (Frakturendoprothetik i.e.S.) stationärer Aufenthalt Kommentar Zentrum</t>
  </si>
  <si>
    <t>Anzahl periprothetischer Fissuren und/oder Frakturen mit Bedarf einer osteosynthetischen Versorgung oder erforderliche Modifikation des Nachbehandlungsprotokolls (Frakturendoprothetik i.e.S.) stationärer Aufenthalt Bewertung Fachexperten</t>
  </si>
  <si>
    <t>Anzahl periprothetischer Fissuren und/oder Frakturen mit Bedarf einer osteosynthetischen Versorgung oder erforderliche Modifikation des Nachbehandlungsprotokolls (Frakturendoprothetik i.e.S.) stationärer Aufenthalt Auditbericht Fachexperten</t>
  </si>
  <si>
    <t>Anzahl periprothetischer Fissuren und/oder Frakturen mit Bedarf einer osteosynthetischen Versorgung oder erforderliche Modifikation des Nachbehandlungsprotokolls (Frakturendoprothetik i.e.S.) 90 Tage nach Index-OP Zähler</t>
  </si>
  <si>
    <t>Anzahl periprothetischer Fissuren und/oder Frakturen mit Bedarf einer osteosynthetischen Versorgung oder erforderliche Modifikation des Nachbehandlungsprotokolls (Frakturendoprothetik i.e.S.) 90 Tage nach Index-OP Nenner</t>
  </si>
  <si>
    <t>Anzahl periprothetischer Fissuren und/oder Frakturen mit Bedarf einer osteosynthetischen Versorgung oder erforderliche Modifikation des Nachbehandlungsprotokolls (Frakturendoprothetik i.e.S.) 90 Tage nach Index-OP Quote</t>
  </si>
  <si>
    <t>Anzahl periprothetischer Fissuren und/oder Frakturen mit Bedarf einer osteosynthetischen Versorgung oder erforderliche Modifikation des Nachbehandlungsprotokolls (Frakturendoprothetik i.e.S.) 90 Tage nach Index-OP Bewertung</t>
  </si>
  <si>
    <t>Anzahl periprothetischer Fissuren und/oder Frakturen mit Bedarf einer osteosynthetischen Versorgung oder erforderliche Modifikation des Nachbehandlungsprotokolls (Frakturendoprothetik i.e.S.) 90 Tage nach Index-OP Kommentar Zentrum</t>
  </si>
  <si>
    <t>Anzahl periprothetischer Fissuren und/oder Frakturen mit Bedarf einer osteosynthetischen Versorgung oder erforderliche Modifikation des Nachbehandlungsprotokolls (Frakturendoprothetik i.e.S.) 90 Tage nach Index-OP Bewertung Fachexperten</t>
  </si>
  <si>
    <t>Anzahl periprothetischer Fissuren und/oder Frakturen mit Bedarf einer osteosynthetischen Versorgung oder erforderliche Modifikation des Nachbehandlungsprotokolls (Frakturendoprothetik i.e.S.) 90 Tage nach Index-OP Auditbericht Fachexperten</t>
  </si>
  <si>
    <t>Hüfte Rate an Re-Interventionen aufgrund operativ behandlungsbedürftiger Probleme stationärer Aufenthalt Zähler</t>
  </si>
  <si>
    <t>Hüfte Rate an Re-Interventionen aufgrund operativ behandlungsbedürftiger Probleme stationärer Aufenthalt Nenner</t>
  </si>
  <si>
    <t>Hüfte Rate an Re-Interventionen aufgrund operativ behandlungsbedürftiger Probleme stationärer Aufenthalt Quote</t>
  </si>
  <si>
    <t>Hüfte Rate an Re-Interventionen aufgrund operativ behandlungsbedürftiger Probleme stationärer Aufenthalt Bewertung</t>
  </si>
  <si>
    <t>Hüfte Rate an Re-Interventionen aufgrund operativ behandlungsbedürftiger Probleme stationärer Aufenthalt Kommentar Zentrum</t>
  </si>
  <si>
    <t>Hüfte Rate an Re-Interventionen aufgrund operativ behandlungsbedürftiger Probleme stationärer Aufenthalt Bewertung Fachexperten</t>
  </si>
  <si>
    <t>Hüfte Rate an Re-Interventionen aufgrund operativ behandlungsbedürftiger Probleme stationärer Aufenthalt Auditbericht Fachexperten</t>
  </si>
  <si>
    <t>Hüfte Rate an Re-Interventionen aufgrund operativ behandlungsbedürftiger Probleme 90 Tage nach Index-OP Zähler</t>
  </si>
  <si>
    <t>Hüfte Rate an Re-Interventionen aufgrund operativ behandlungsbedürftiger Probleme 90 Tage nach Index-OP Nenner</t>
  </si>
  <si>
    <t>Hüfte Rate an Re-Interventionen aufgrund operativ behandlungsbedürftiger Probleme 90 Tage nach Index-OP Quote</t>
  </si>
  <si>
    <t>Hüfte Rate an Re-Interventionen aufgrund operativ behandlungsbedürftiger Probleme 90 Tage nach Index-OP Bewertung</t>
  </si>
  <si>
    <t>Hüfte Rate an Re-Interventionen aufgrund operativ behandlungsbedürftiger Probleme 90 Tage nach Index-OP Kommentar Zentrum</t>
  </si>
  <si>
    <t>Hüfte Rate an Re-Interventionen aufgrund operativ behandlungsbedürftiger Probleme 90 Tage nach Index-OP Bewertung Fachexperten</t>
  </si>
  <si>
    <t>Hüfte Rate an Re-Interventionen aufgrund operativ behandlungsbedürftiger Probleme 90 Tage nach Index-OP Auditbericht Fachexperten</t>
  </si>
  <si>
    <t>Hüfte Thrombose / Embolie stationärer Aufenthalt Zähler</t>
  </si>
  <si>
    <t>Hüfte Thrombose / Embolie stationärer Aufenthalt Nenner</t>
  </si>
  <si>
    <t>Hüfte Thrombose / Embolie stationärer Aufenthalt Quote</t>
  </si>
  <si>
    <t>Hüfte Thrombose / Embolie stationärer Aufenthalt Bewertung</t>
  </si>
  <si>
    <t>Hüfte Thrombose / Embolie stationärer Aufenthalt Kommentar Zentrum</t>
  </si>
  <si>
    <t>Hüfte Thrombose / Embolie stationärer Aufenthalt Bewertung Fachexperten</t>
  </si>
  <si>
    <t>Hüfte Thrombose / Embolie stationärer Aufenthalt Auditbericht Fachexperten</t>
  </si>
  <si>
    <t>Hüfte Thrombose / Embolie 90 Tage nach Index-OP Zähler</t>
  </si>
  <si>
    <t>Hüfte Thrombose / Embolie 90 Tage nach Index-OP Nenner</t>
  </si>
  <si>
    <t>Hüfte Thrombose / Embolie 90 Tage nach Index-OP Quote</t>
  </si>
  <si>
    <t>Hüfte Thrombose / Embolie 90 Tage nach Index-OP Bewertung</t>
  </si>
  <si>
    <t>Hüfte Thrombose / Embolie 90 Tage nach Index-OP Kommentar Zentrum</t>
  </si>
  <si>
    <t>Hüfte Thrombose / Embolie 90 Tage nach Index-OP Bewertung Fachexperten</t>
  </si>
  <si>
    <t>Hüfte Thrombose / Embolie 90 Tage nach Index-OP Auditbericht Fachexperten</t>
  </si>
  <si>
    <t>Hüfte Sterblichkeit (Primärendoprothetik) stationärer Aufenthalt Zähler</t>
  </si>
  <si>
    <t>Hüfte Sterblichkeit (Primärendoprothetik) stationärer Aufenthalt Nenner</t>
  </si>
  <si>
    <t>Hüfte Sterblichkeit (Primärendoprothetik) stationärer Aufenthalt Quote</t>
  </si>
  <si>
    <t>Hüfte Sterblichkeit (Primärendoprothetik) stationärer Aufenthalt Bewertung</t>
  </si>
  <si>
    <t>Hüfte Sterblichkeit (Primärendoprothetik) stationärer Aufenthalt Kommentar Zentrum</t>
  </si>
  <si>
    <t>Hüfte Sterblichkeit (Primärendoprothetik) stationärer Aufenthalt Bewertung Fachexperten</t>
  </si>
  <si>
    <t>Hüfte Sterblichkeit (Primärendoprothetik) stationärer Aufenthalt Auditbericht Fachexperten</t>
  </si>
  <si>
    <t>Hüfte Sterblichkeit (Primärendoprothetik) 90 Tage nach Index-OP Zähler</t>
  </si>
  <si>
    <t>Hüfte Sterblichkeit (Primärendoprothetik) 90 Tage nach Index-OP Nenner</t>
  </si>
  <si>
    <t>Hüfte Sterblichkeit (Primärendoprothetik) 90 Tage nach Index-OP Quote</t>
  </si>
  <si>
    <t>Hüfte Sterblichkeit (Primärendoprothetik) 90 Tage nach Index-OP Bewertung</t>
  </si>
  <si>
    <t>Hüfte Sterblichkeit (Primärendoprothetik) 90 Tage nach Index-OP Kommentar Zentrum</t>
  </si>
  <si>
    <t>Hüfte Sterblichkeit (Primärendoprothetik) 90 Tage nach Index-OP Bewertung Fachexperten</t>
  </si>
  <si>
    <t>Hüfte Sterblichkeit (Primärendoprothetik) 90 Tage nach Index-OP Auditbericht Fachexperten</t>
  </si>
  <si>
    <t>Hüfte Sterblichkeit (Wechseleingriff) stationärer Aufenthalt Zähler</t>
  </si>
  <si>
    <t>Hüfte Sterblichkeit (Wechseleingriff) stationärer Aufenthalt Nenner</t>
  </si>
  <si>
    <t>Hüfte Sterblichkeit (Wechseleingriff) stationärer Aufenthalt Quote</t>
  </si>
  <si>
    <t>Hüfte Sterblichkeit (Wechseleingriff) stationärer Aufenthalt Bewertung</t>
  </si>
  <si>
    <t>Hüfte Sterblichkeit (Wechseleingriff) stationärer Aufenthalt Kommentar Zentrum</t>
  </si>
  <si>
    <t>Hüfte Sterblichkeit (Wechseleingriff) stationärer Aufenthalt Bewertung Fachexperten</t>
  </si>
  <si>
    <t>Hüfte Sterblichkeit (Wechseleingriff) stationärer Aufenthalt Auditbericht Fachexperten</t>
  </si>
  <si>
    <t>Hüfte Sterblichkeit (Wechseleingriff) 90 Tage nach Index-OP Zähler</t>
  </si>
  <si>
    <t>Hüfte Sterblichkeit (Wechseleingriff) 90 Tage nach Index-OP Nenner</t>
  </si>
  <si>
    <t>Hüfte Sterblichkeit (Wechseleingriff) 90 Tage nach Index-OP Quote</t>
  </si>
  <si>
    <t>Hüfte Sterblichkeit (Wechseleingriff) 90 Tage nach Index-OP Bewertung</t>
  </si>
  <si>
    <t>Hüfte Sterblichkeit (Wechseleingriff) 90 Tage nach Index-OP Kommentar Zentrum</t>
  </si>
  <si>
    <t>Hüfte Sterblichkeit (Wechseleingriff) 90 Tage nach Index-OP Bewertung Fachexperten</t>
  </si>
  <si>
    <t>Hüfte Sterblichkeit (Wechseleingriff) 90 Tage nach Index-OP Auditbericht Fachexperten</t>
  </si>
  <si>
    <t>Hüfte Sterblichkeit (Frakturendoprothetik i.e.S.) stationärer Aufenthalt Zähler</t>
  </si>
  <si>
    <t>Hüfte Sterblichkeit (Frakturendoprothetik i.e.S.) stationärer Aufenthalt Nenner</t>
  </si>
  <si>
    <t>Hüfte Sterblichkeit (Frakturendoprothetik i.e.S.) stationärer Aufenthalt Quote</t>
  </si>
  <si>
    <t>Hüfte Sterblichkeit (Frakturendoprothetik i.e.S.) stationärer Aufenthalt Bewertung</t>
  </si>
  <si>
    <t>Hüfte Sterblichkeit (Frakturendoprothetik i.e.S.) stationärer Aufenthalt Kommentar Zentrum</t>
  </si>
  <si>
    <t>Hüfte Sterblichkeit (Frakturendoprothetik i.e.S.) stationärer Aufenthalt Bewertung Fachexperten</t>
  </si>
  <si>
    <t>Hüfte Sterblichkeit (Frakturendoprothetik i.e.S.) stationärer Aufenthalt Auditbericht Fachexperten</t>
  </si>
  <si>
    <t>Hüfte Sterblichkeit (Frakturendoprothetik i.e.S.) 90 Tage nach Index-OP Zähler</t>
  </si>
  <si>
    <t>Hüfte Sterblichkeit (Frakturendoprothetik i.e.S.) 90 Tage nach Index-OP Nenner</t>
  </si>
  <si>
    <t>Hüfte Sterblichkeit (Frakturendoprothetik i.e.S.) 90 Tage nach Index-OP Quote</t>
  </si>
  <si>
    <t>Hüfte Sterblichkeit (Frakturendoprothetik i.e.S.) 90 Tage nach Index-OP Bewertung</t>
  </si>
  <si>
    <t>Hüfte Sterblichkeit (Frakturendoprothetik i.e.S.) 90 Tage nach Index-OP Kommentar Zentrum</t>
  </si>
  <si>
    <t>Hüfte Sterblichkeit (Frakturendoprothetik i.e.S.) 90 Tage nach Index-OP Bewertung Fachexperten</t>
  </si>
  <si>
    <t>Hüfte Sterblichkeit (Frakturendoprothetik i.e.S.) 90 Tage nach Index-OP Auditbericht Fachexperten</t>
  </si>
  <si>
    <t>Hüfte Neurologische Komplikationen (Primärendoprothetik) stationärer Aufenthalt Zähler</t>
  </si>
  <si>
    <t>Hüfte Neurologische Komplikationen (Primärendoprothetik) stationärer Aufenthalt Nenner</t>
  </si>
  <si>
    <t>Hüfte Neurologische Komplikationen (Primärendoprothetik) stationärer Aufenthalt Quote</t>
  </si>
  <si>
    <t>Hüfte Neurologische Komplikationen (Primärendoprothetik) stationärer Aufenthalt Bewertung</t>
  </si>
  <si>
    <t>Hüfte Neurologische Komplikationen (Primärendoprothetik) stationärer Aufenthalt Kommentar Zentrum</t>
  </si>
  <si>
    <t>Hüfte Neurologische Komplikationen (Primärendoprothetik) stationärer Aufenthalt Bewertung Fachexperten</t>
  </si>
  <si>
    <t>Hüfte Neurologische Komplikationen (Primärendoprothetik) stationärer Aufenthalt Auditbericht Fachexperten</t>
  </si>
  <si>
    <t>Hüfte Neurologische Komplikationen (Primärendoprothetik) 90 Tage nach Index-OP Zähler</t>
  </si>
  <si>
    <t>Hüfte Neurologische Komplikationen (Primärendoprothetik) 90 Tage nach Index-OP Nenner</t>
  </si>
  <si>
    <t>Hüfte Neurologische Komplikationen (Primärendoprothetik) 90 Tage nach Index-OP Quote</t>
  </si>
  <si>
    <t>Hüfte Neurologische Komplikationen (Primärendoprothetik) 90 Tage nach Index-OP Bewertung</t>
  </si>
  <si>
    <t>Hüfte Neurologische Komplikationen (Primärendoprothetik) 90 Tage nach Index-OP Kommentar Zentrum</t>
  </si>
  <si>
    <t>Hüfte Neurologische Komplikationen (Primärendoprothetik) 90 Tage nach Index-OP Bewertung Fachexperten</t>
  </si>
  <si>
    <t>Hüfte Neurologische Komplikationen (Primärendoprothetik) 90 Tage nach Index-OP Auditbericht Fachexperten</t>
  </si>
  <si>
    <t>Hüfte Neurologische Komplikationen (Wechseleingriff) stationärer Aufenthalt Zähler</t>
  </si>
  <si>
    <t>Hüfte Neurologische Komplikationen (Wechseleingriff) stationärer Aufenthalt Nenner</t>
  </si>
  <si>
    <t>Hüfte Neurologische Komplikationen (Wechseleingriff) stationärer Aufenthalt Quote</t>
  </si>
  <si>
    <t>Hüfte Neurologische Komplikationen (Wechseleingriff) stationärer Aufenthalt Bewertung</t>
  </si>
  <si>
    <t>Hüfte Neurologische Komplikationen (Wechseleingriff) stationärer Aufenthalt Kommentar Zentrum</t>
  </si>
  <si>
    <t>Hüfte Neurologische Komplikationen (Wechseleingriff) stationärer Aufenthalt Bewertung Fachexperten</t>
  </si>
  <si>
    <t>Hüfte Neurologische Komplikationen (Wechseleingriff) stationärer Aufenthalt Auditbericht Fachexperten</t>
  </si>
  <si>
    <t>Hüfte Neurologische Komplikationen (Wechseleingriff) 90 Tage nach Index-OP Zähler</t>
  </si>
  <si>
    <t>Hüfte Neurologische Komplikationen (Wechseleingriff) 90 Tage nach Index-OP Nenner</t>
  </si>
  <si>
    <t>Hüfte Neurologische Komplikationen (Wechseleingriff) 90 Tage nach Index-OP Quote</t>
  </si>
  <si>
    <t>Hüfte Neurologische Komplikationen (Wechseleingriff) 90 Tage nach Index-OP Bewertung</t>
  </si>
  <si>
    <t>Hüfte Neurologische Komplikationen (Wechseleingriff) 90 Tage nach Index-OP Kommentar Zentrum</t>
  </si>
  <si>
    <t>Hüfte Neurologische Komplikationen (Wechseleingriff) 90 Tage nach Index-OP Bewertung Fachexperten</t>
  </si>
  <si>
    <t>Hüfte Neurologische Komplikationen (Wechseleingriff) 90 Tage nach Index-OP Auditbericht Fachexperten</t>
  </si>
  <si>
    <t>Hüfte Neurologische Komplikationen (Frakturendoprothetik i.e.S.) stationärer Aufenthalt Zähler</t>
  </si>
  <si>
    <t>Hüfte Neurologische Komplikationen (Frakturendoprothetik i.e.S.) stationärer Aufenthalt Nenner</t>
  </si>
  <si>
    <t>Hüfte Neurologische Komplikationen (Frakturendoprothetik i.e.S.) stationärer Aufenthalt Quote</t>
  </si>
  <si>
    <t>Hüfte Neurologische Komplikationen (Frakturendoprothetik i.e.S.) stationärer Aufenthalt Bewertung</t>
  </si>
  <si>
    <t>Hüfte Neurologische Komplikationen (Frakturendoprothetik i.e.S.) stationärer Aufenthalt Kommentar Zentrum</t>
  </si>
  <si>
    <t>Hüfte Neurologische Komplikationen (Frakturendoprothetik i.e.S.) stationärer Aufenthalt Bewertung Fachexperten</t>
  </si>
  <si>
    <t>Hüfte Neurologische Komplikationen (Frakturendoprothetik i.e.S.) stationärer Aufenthalt Auditbericht Fachexperten</t>
  </si>
  <si>
    <t>Hüfte Neurologische Komplikationen (Frakturendoprothetik i.e.S.) 90 Tage nach Index-OP Zähler</t>
  </si>
  <si>
    <t>Hüfte Neurologische Komplikationen (Frakturendoprothetik i.e.S.) 90 Tage nach Index-OP Nenner</t>
  </si>
  <si>
    <t>Hüfte Neurologische Komplikationen (Frakturendoprothetik i.e.S.) 90 Tage nach Index-OP Quote</t>
  </si>
  <si>
    <t>Hüfte Neurologische Komplikationen (Frakturendoprothetik i.e.S.) 90 Tage nach Index-OP Bewertung</t>
  </si>
  <si>
    <t>Hüfte Neurologische Komplikationen (Frakturendoprothetik i.e.S.) 90 Tage nach Index-OP Kommentar Zentrum</t>
  </si>
  <si>
    <t>Hüfte Neurologische Komplikationen (Frakturendoprothetik i.e.S.) 90 Tage nach Index-OP Bewertung Fachexperten</t>
  </si>
  <si>
    <t>Hüfte Neurologische Komplikationen (Frakturendoprothetik i.e.S.) 90 Tage nach Index-OP Auditbericht Fachexperten</t>
  </si>
  <si>
    <t>Hüfte Patient Reported Outcome Measures (PROMs) (Primärendoprothetik) prä-op Zähler</t>
  </si>
  <si>
    <t>Hüfte Patient Reported Outcome Measures (PROMs) (Primärendoprothetik) prä-op Nenner</t>
  </si>
  <si>
    <t>Hüfte Patient Reported Outcome Measures (PROMs) (Primärendoprothetik) prä-op Quote</t>
  </si>
  <si>
    <t>Hüfte Patient Reported Outcome Measures (PROMs) (Primärendoprothetik) prä-op Bewertung</t>
  </si>
  <si>
    <t>Hüfte Patient Reported Outcome Measures (PROMs) (Primärendoprothetik) prä-op Kommentar Zentrum</t>
  </si>
  <si>
    <t>Hüfte Patient Reported Outcome Measures (PROMs) (Primärendoprothetik) prä-op Bewertung Fachexperten</t>
  </si>
  <si>
    <t>Hüfte Patient Reported Outcome Measures (PROMs) (Primärendoprothetik) prä-op Auditbericht Fachexperten</t>
  </si>
  <si>
    <t>Hüfte Patient Reported Outcome Measures (PROMs) (Primärendoprothetik) 3 oder 12 Monate Kennzahlenvorjahr post-op Zähler</t>
  </si>
  <si>
    <t>Hüfte Patient Reported Outcome Measures (PROMs) (Primärendoprothetik) 3 oder 12 Monate Kennzahlenvorjahr post-op Nenner</t>
  </si>
  <si>
    <t>Hüfte Patient Reported Outcome Measures (PROMs) (Primärendoprothetik) 3 oder 12 Monate Kennzahlenvorjahr post-op Quote</t>
  </si>
  <si>
    <t>Hüfte Patient Reported Outcome Measures (PROMs) (Primärendoprothetik) 3 oder 12 Monate Kennzahlenvorjahr post-op Bewertung</t>
  </si>
  <si>
    <t>Hüfte Patient Reported Outcome Measures (PROMs) (Primärendoprothetik) 3 oder 12 Monate Kennzahlenvorjahr post-op Kommentar Zentrum</t>
  </si>
  <si>
    <t>Hüfte Patient Reported Outcome Measures (PROMs) (Primärendoprothetik) 3 oder 12 Monate Kennzahlenvorjahr post-op Bewertung Fachexperten</t>
  </si>
  <si>
    <t>Hüfte Patient Reported Outcome Measures (PROMs) (Primärendoprothetik) 3 oder 12 Monate Kennzahlenvorjahr post-op Auditbericht Fachexperten</t>
  </si>
  <si>
    <t>Knie Ganzbeinstandaufnahme oder Navigation prä-/intraoperativ (dokumentiert) Zähler</t>
  </si>
  <si>
    <t>Knie Ganzbeinstandaufnahme oder Navigation prä-/intraoperativ (dokumentiert) Nenner</t>
  </si>
  <si>
    <t>Knie Ganzbeinstandaufnahme oder Navigation prä-/intraoperativ (dokumentiert) Quote</t>
  </si>
  <si>
    <t>Knie Ganzbeinstandaufnahme oder Navigation prä-/intraoperativ (dokumentiert) Bewertung</t>
  </si>
  <si>
    <t>Knie Ganzbeinstandaufnahme oder Navigation prä-/intraoperativ (dokumentiert) Kommentar Zentrum</t>
  </si>
  <si>
    <t>Knie Ganzbeinstandaufnahme oder Navigation prä-/intraoperativ (dokumentiert) Bewertung Fachexperten</t>
  </si>
  <si>
    <t>Knie Ganzbeinstandaufnahme oder Navigation prä-/intraoperativ (dokumentiert) Auditbericht Fachexperten</t>
  </si>
  <si>
    <t>Knie Präoperative schablonengestützte Prothesenplanung (Primärendoprothetik) Zähler</t>
  </si>
  <si>
    <t>Knie Präoperative schablonengestützte Prothesenplanung (Primärendoprothetik) Nenner</t>
  </si>
  <si>
    <t>Knie Präoperative schablonengestützte Prothesenplanung (Primärendoprothetik) Quote</t>
  </si>
  <si>
    <t>Knie Präoperative schablonengestützte Prothesenplanung (Primärendoprothetik) Bewertung</t>
  </si>
  <si>
    <t>Knie Präoperative schablonengestützte Prothesenplanung (Primärendoprothetik) Kommentar Zentrum</t>
  </si>
  <si>
    <t>Knie Präoperative schablonengestützte Prothesenplanung (Primärendoprothetik) Bewertung Fachexperten</t>
  </si>
  <si>
    <t>Knie Präoperative schablonengestützte Prothesenplanung (Primärendoprothetik) Auditbericht Fachexperten</t>
  </si>
  <si>
    <t>Knie Präoperative schablonengestützte Prothesenplanung (Wechseleingriff) Zähler</t>
  </si>
  <si>
    <t>Knie Präoperative schablonengestützte Prothesenplanung (Wechseleingriff) Nenner</t>
  </si>
  <si>
    <t>Knie Präoperative schablonengestützte Prothesenplanung (Wechseleingriff) Quote</t>
  </si>
  <si>
    <t>Knie Präoperative schablonengestützte Prothesenplanung (Wechseleingriff) Bewertung</t>
  </si>
  <si>
    <t>Knie Präoperative schablonengestützte Prothesenplanung (Wechseleingriff) Kommentar Zentrum</t>
  </si>
  <si>
    <t>Knie Präoperative schablonengestützte Prothesenplanung (Wechseleingriff) Bewertung Fachexperten</t>
  </si>
  <si>
    <t>Knie Präoperative schablonengestützte Prothesenplanung (Wechseleingriff) Auditbericht Fachexperten</t>
  </si>
  <si>
    <t>Knie Präoperative schablonengestützte Prothesenplanung (Frakturendoprothetik i.e.S.) Zähler</t>
  </si>
  <si>
    <t>Knie Präoperative schablonengestützte Prothesenplanung (Frakturendoprothetik i.e.S.) Nenner</t>
  </si>
  <si>
    <t>Knie Präoperative schablonengestützte Prothesenplanung (Frakturendoprothetik i.e.S.) Quote</t>
  </si>
  <si>
    <t>Knie Präoperative schablonengestützte Prothesenplanung (Frakturendoprothetik i.e.S.) Bewertung</t>
  </si>
  <si>
    <t>Knie Präoperative schablonengestützte Prothesenplanung (Frakturendoprothetik i.e.S.) Kommentar Zentrum</t>
  </si>
  <si>
    <t>Knie Präoperative schablonengestützte Prothesenplanung (Frakturendoprothetik i.e.S.) Bewertung Fachexperten</t>
  </si>
  <si>
    <t>Knie Präoperative schablonengestützte Prothesenplanung (Frakturendoprothetik i.e.S.) Auditbericht Fachexperten</t>
  </si>
  <si>
    <t>Elektiver Primärendoprothesen-Eingriff</t>
  </si>
  <si>
    <t>Knie OP-Zeit (Primärendoprothetik) Zähler</t>
  </si>
  <si>
    <t>Knie OP-Zeit (Primärendoprothetik) Nenner</t>
  </si>
  <si>
    <t>Knie OP-Zeit (Primärendoprothetik) Quote</t>
  </si>
  <si>
    <t>Knie OP-Zeit (Primärendoprothetik) Bewertung</t>
  </si>
  <si>
    <t>Knie OP-Zeit (Primärendoprothetik) Kommentar Zentrum</t>
  </si>
  <si>
    <t>Knie OP-Zeit (Primärendoprothetik) Bewertung Fachexperten</t>
  </si>
  <si>
    <t>Knie OP-Zeit (Primärendoprothetik) Auditbericht Fachexperten</t>
  </si>
  <si>
    <t>Knie Tragachsenwinkel (Primärendoprothetik) Zähler</t>
  </si>
  <si>
    <t>Knie Tragachsenwinkel (Primärendoprothetik) Nenner</t>
  </si>
  <si>
    <t>Knie Tragachsenwinkel (Primärendoprothetik) Quote</t>
  </si>
  <si>
    <t>Knie Tragachsenwinkel (Primärendoprothetik) Bewertung</t>
  </si>
  <si>
    <t>Knie Tragachsenwinkel (Primärendoprothetik) Kommentar Zentrum</t>
  </si>
  <si>
    <t>Knie Tragachsenwinkel (Primärendoprothetik) Bewertung Fachexperten</t>
  </si>
  <si>
    <t>Knie Tragachsenwinkel (Primärendoprothetik) Auditbericht Fachexperten</t>
  </si>
  <si>
    <t>Knie Tragachsenwinkel (Wechseleingriff) Zähler</t>
  </si>
  <si>
    <t>Knie Tragachsenwinkel (Wechseleingriff) Nenner</t>
  </si>
  <si>
    <t>Knie Tragachsenwinkel (Wechseleingriff) Quote</t>
  </si>
  <si>
    <t>Knie Tragachsenwinkel (Wechseleingriff) Bewertung</t>
  </si>
  <si>
    <t>Knie Tragachsenwinkel (Wechseleingriff) Kommentar Zentrum</t>
  </si>
  <si>
    <t>Knie Tragachsenwinkel (Wechseleingriff) Bewertung Fachexperten</t>
  </si>
  <si>
    <t>Knie Tragachsenwinkel (Wechseleingriff) Auditbericht Fachexperten</t>
  </si>
  <si>
    <t>Anzahl periprothetischer Fissuren und/oder Frakturen mit Bedarf einer osteosynthetischen Versorgung oder erforderliche Modifikation des Nachbehandlungsprotokolls (Primärendoprothetik) stationärer Aufenthalt Zähler</t>
  </si>
  <si>
    <t>Anzahl periprothetischer Fissuren und/oder Frakturen mit Bedarf einer osteosynthetischen Versorgung oder erforderliche Modifikation des Nachbehandlungsprotokolls (Primärendoprothetik) stationärer Aufenthalt Nenner</t>
  </si>
  <si>
    <t>Anzahl periprothetischer Fissuren und/oder Frakturen mit Bedarf einer osteosynthetischen Versorgung oder erforderliche Modifikation des Nachbehandlungsprotokolls (Primärendoprothetik) stationärer Aufenthalt Quote</t>
  </si>
  <si>
    <t>Anzahl periprothetischer Fissuren und/oder Frakturen mit Bedarf einer osteosynthetischen Versorgung oder erforderliche Modifikation des Nachbehandlungsprotokolls (Primärendoprothetik) stationärer Aufenthalt Bewertung</t>
  </si>
  <si>
    <t>Anzahl periprothetischer Fissuren und/oder Frakturen mit Bedarf einer osteosynthetischen Versorgung oder erforderliche Modifikation des Nachbehandlungsprotokolls (Primärendoprothetik) stationärer Aufenthalt Kommentar Zentrum</t>
  </si>
  <si>
    <t>Anzahl periprothetischer Fissuren und/oder Frakturen mit Bedarf einer osteosynthetischen Versorgung oder erforderliche Modifikation des Nachbehandlungsprotokolls (Primärendoprothetik) stationärer Aufenthalt Bewertung Fachexperten</t>
  </si>
  <si>
    <t>Anzahl periprothetischer Fissuren und/oder Frakturen mit Bedarf einer osteosynthetischen Versorgung oder erforderliche Modifikation des Nachbehandlungsprotokolls (Primärendoprothetik) stationärer Aufenthalt Auditbericht Fachexperten</t>
  </si>
  <si>
    <t>Anzahl periprothetischer Fissuren und/oder Frakturen mit Bedarf einer osteosynthetischen Versorgung oder erforderliche Modifikation des Nachbehandlungsprotokolls (Primärendoprothetik) 90 Tage nach Index-OP Zähler</t>
  </si>
  <si>
    <t>Anzahl periprothetischer Fissuren und/oder Frakturen mit Bedarf einer osteosynthetischen Versorgung oder erforderliche Modifikation des Nachbehandlungsprotokolls (Primärendoprothetik) 90 Tage nach Index-OP Nenner</t>
  </si>
  <si>
    <t>Anzahl periprothetischer Fissuren und/oder Frakturen mit Bedarf einer osteosynthetischen Versorgung oder erforderliche Modifikation des Nachbehandlungsprotokolls (Primärendoprothetik) 90 Tage nach Index-OP Quote</t>
  </si>
  <si>
    <t>Anzahl periprothetischer Fissuren und/oder Frakturen mit Bedarf einer osteosynthetischen Versorgung oder erforderliche Modifikation des Nachbehandlungsprotokolls (Primärendoprothetik) 90 Tage nach Index-OP Bewertung</t>
  </si>
  <si>
    <t>Anzahl periprothetischer Fissuren und/oder Frakturen mit Bedarf einer osteosynthetischen Versorgung oder erforderliche Modifikation des Nachbehandlungsprotokolls (Primärendoprothetik) 90 Tage nach Index-OP Kommentar Zentrum</t>
  </si>
  <si>
    <t>Anzahl periprothetischer Fissuren und/oder Frakturen mit Bedarf einer osteosynthetischen Versorgung oder erforderliche Modifikation des Nachbehandlungsprotokolls (Primärendoprothetik) 90 Tage nach Index-OP Bewertung Fachexperten</t>
  </si>
  <si>
    <t>Anzahl periprothetischer Fissuren und/oder Frakturen mit Bedarf einer osteosynthetischen Versorgung oder erforderliche Modifikation des Nachbehandlungsprotokolls (Primärendoprothetik) 90 Tage nach Index-OP Auditbericht Fachexperten</t>
  </si>
  <si>
    <t>Knie Thrombose / Embolie stationärer Aufenthalt Zähler</t>
  </si>
  <si>
    <t>Knie Thrombose / Embolie stationärer Aufenthalt Nenner</t>
  </si>
  <si>
    <t>Knie Thrombose / Embolie stationärer Aufenthalt Quote</t>
  </si>
  <si>
    <t>Knie Thrombose / Embolie stationärer Aufenthalt Bewertung</t>
  </si>
  <si>
    <t>Knie Thrombose / Embolie stationärer Aufenthalt Kommentar Zentrum</t>
  </si>
  <si>
    <t>Knie Thrombose / Embolie stationärer Aufenthalt Bewertung Fachexperten</t>
  </si>
  <si>
    <t>Knie Thrombose / Embolie stationärer Aufenthalt Auditbericht Fachexperten</t>
  </si>
  <si>
    <t>Knie Thrombose / Embolie 90 Tage nach Index-OP Zähler</t>
  </si>
  <si>
    <t>Knie Thrombose / Embolie 90 Tage nach Index-OP Nenner</t>
  </si>
  <si>
    <t>Knie Thrombose / Embolie 90 Tage nach Index-OP Quote</t>
  </si>
  <si>
    <t>Knie Thrombose / Embolie 90 Tage nach Index-OP Bewertung</t>
  </si>
  <si>
    <t>Knie Thrombose / Embolie 90 Tage nach Index-OP Kommentar Zentrum</t>
  </si>
  <si>
    <t>Knie Thrombose / Embolie 90 Tage nach Index-OP Bewertung Fachexperten</t>
  </si>
  <si>
    <t>Knie Thrombose / Embolie 90 Tage nach Index-OP Auditbericht Fachexperten</t>
  </si>
  <si>
    <t>Knie Sterblichkeit (Primärendoprothetik) stationärer Aufenthalt Zähler</t>
  </si>
  <si>
    <t>Knie Sterblichkeit (Primärendoprothetik) stationärer Aufenthalt Nenner</t>
  </si>
  <si>
    <t>Knie Sterblichkeit (Primärendoprothetik) stationärer Aufenthalt Quote</t>
  </si>
  <si>
    <t>Knie Sterblichkeit (Primärendoprothetik) stationärer Aufenthalt Bewertung</t>
  </si>
  <si>
    <t>Knie Sterblichkeit (Primärendoprothetik) stationärer Aufenthalt Kommentar Zentrum</t>
  </si>
  <si>
    <t>Knie Sterblichkeit (Primärendoprothetik) stationärer Aufenthalt Bewertung Fachexperten</t>
  </si>
  <si>
    <t>Knie Sterblichkeit (Primärendoprothetik) stationärer Aufenthalt Auditbericht Fachexperten</t>
  </si>
  <si>
    <t>Knie Sterblichkeit (Primärendoprothetik) 90 Tage nach Index-OP Zähler</t>
  </si>
  <si>
    <t>Knie Sterblichkeit (Primärendoprothetik) 90 Tage nach Index-OP Nenner</t>
  </si>
  <si>
    <t>Knie Sterblichkeit (Primärendoprothetik) 90 Tage nach Index-OP Quote</t>
  </si>
  <si>
    <t>Knie Sterblichkeit (Primärendoprothetik) 90 Tage nach Index-OP Bewertung</t>
  </si>
  <si>
    <t>Knie Sterblichkeit (Primärendoprothetik) 90 Tage nach Index-OP Kommentar Zentrum</t>
  </si>
  <si>
    <t>Knie Sterblichkeit (Primärendoprothetik) 90 Tage nach Index-OP Bewertung Fachexperten</t>
  </si>
  <si>
    <t>Knie Sterblichkeit (Primärendoprothetik) 90 Tage nach Index-OP Auditbericht Fachexperten</t>
  </si>
  <si>
    <t>Knie Sterblichkeit (Wechseleingriff) stationärer Aufenthalt Zähler</t>
  </si>
  <si>
    <t>Knie Sterblichkeit (Wechseleingriff) stationärer Aufenthalt Nenner</t>
  </si>
  <si>
    <t>Knie Sterblichkeit (Wechseleingriff) stationärer Aufenthalt Quote</t>
  </si>
  <si>
    <t>Knie Sterblichkeit (Wechseleingriff) stationärer Aufenthalt Bewertung</t>
  </si>
  <si>
    <t>Knie Sterblichkeit (Wechseleingriff) stationärer Aufenthalt Kommentar Zentrum</t>
  </si>
  <si>
    <t>Knie Sterblichkeit (Wechseleingriff) stationärer Aufenthalt Bewertung Fachexperten</t>
  </si>
  <si>
    <t>Knie Sterblichkeit (Wechseleingriff) stationärer Aufenthalt Auditbericht Fachexperten</t>
  </si>
  <si>
    <t>Knie Sterblichkeit (Wechseleingriff) 90 Tage nach Index-OP Zähler</t>
  </si>
  <si>
    <t>Knie Sterblichkeit (Wechseleingriff) 90 Tage nach Index-OP Nenner</t>
  </si>
  <si>
    <t>Knie Sterblichkeit (Wechseleingriff) 90 Tage nach Index-OP Quote</t>
  </si>
  <si>
    <t>Knie Sterblichkeit (Wechseleingriff) 90 Tage nach Index-OP Bewertung</t>
  </si>
  <si>
    <t>Knie Sterblichkeit (Wechseleingriff) 90 Tage nach Index-OP Kommentar Zentrum</t>
  </si>
  <si>
    <t>Knie Sterblichkeit (Wechseleingriff) 90 Tage nach Index-OP Bewertung Fachexperten</t>
  </si>
  <si>
    <t>Knie Sterblichkeit (Wechseleingriff) 90 Tage nach Index-OP Auditbericht Fachexperten</t>
  </si>
  <si>
    <t>Knie Sterblichkeit (Frakturendoprothetik i.e.S.) 90 Tage nach Index-OP Zähler</t>
  </si>
  <si>
    <t>Knie Sterblichkeit (Frakturendoprothetik i.e.S.) 90 Tage nach Index-OP Nenner</t>
  </si>
  <si>
    <t>Knie Sterblichkeit (Frakturendoprothetik i.e.S.) 90 Tage nach Index-OP Quote</t>
  </si>
  <si>
    <t>Knie Sterblichkeit (Frakturendoprothetik i.e.S.) 90 Tage nach Index-OP Bewertung</t>
  </si>
  <si>
    <t>Knie Sterblichkeit (Frakturendoprothetik i.e.S.) 90 Tage nach Index-OP Kommentar Zentrum</t>
  </si>
  <si>
    <t>Knie Sterblichkeit (Frakturendoprothetik i.e.S.) 90 Tage nach Index-OP Bewertung Fachexperten</t>
  </si>
  <si>
    <t>Knie Sterblichkeit (Frakturendoprothetik i.e.S.) 90 Tage nach Index-OP Auditbericht Fachexperten</t>
  </si>
  <si>
    <t>Knie Sterblichkeit (Frakturendoprothetik i.e.S.) stationärer Aufenthalt Zähler</t>
  </si>
  <si>
    <t>Knie Sterblichkeit (Frakturendoprothetik i.e.S.) stationärer Aufenthalt Nenner</t>
  </si>
  <si>
    <t>Knie Sterblichkeit (Frakturendoprothetik i.e.S.) stationärer Aufenthalt Quote</t>
  </si>
  <si>
    <t>Knie Sterblichkeit (Frakturendoprothetik i.e.S.) stationärer Aufenthalt Bewertung</t>
  </si>
  <si>
    <t>Knie Sterblichkeit (Frakturendoprothetik i.e.S.) stationärer Aufenthalt Kommentar Zentrum</t>
  </si>
  <si>
    <t>Knie Sterblichkeit (Frakturendoprothetik i.e.S.) stationärer Aufenthalt Bewertung Fachexperten</t>
  </si>
  <si>
    <t>Knie Sterblichkeit (Frakturendoprothetik i.e.S.) stationärer Aufenthalt Auditbericht Fachexperten</t>
  </si>
  <si>
    <t>Knie Neurologische Komplikationen (Primärendoprothetik) stationärer Aufenthalt Zähler</t>
  </si>
  <si>
    <t>Knie Neurologische Komplikationen (Primärendoprothetik) stationärer Aufenthalt Nenner</t>
  </si>
  <si>
    <t>Knie Neurologische Komplikationen (Primärendoprothetik) stationärer Aufenthalt Quote</t>
  </si>
  <si>
    <t>Knie Neurologische Komplikationen (Primärendoprothetik) stationärer Aufenthalt Bewertung</t>
  </si>
  <si>
    <t>Knie Neurologische Komplikationen (Primärendoprothetik) stationärer Aufenthalt Kommentar Zentrum</t>
  </si>
  <si>
    <t>Knie Neurologische Komplikationen (Primärendoprothetik) stationärer Aufenthalt Bewertung Fachexperten</t>
  </si>
  <si>
    <t>Knie Neurologische Komplikationen (Primärendoprothetik) stationärer Aufenthalt Auditbericht Fachexperten</t>
  </si>
  <si>
    <t>Knie Neurologische Komplikationen (Primärendoprothetik) 90 Tage nach Index-OP Zähler</t>
  </si>
  <si>
    <t>Knie Neurologische Komplikationen (Primärendoprothetik) 90 Tage nach Index-OP Nenner</t>
  </si>
  <si>
    <t>Knie Neurologische Komplikationen (Primärendoprothetik) 90 Tage nach Index-OP Quote</t>
  </si>
  <si>
    <t>Knie Neurologische Komplikationen (Primärendoprothetik) 90 Tage nach Index-OP Bewertung</t>
  </si>
  <si>
    <t>Knie Neurologische Komplikationen (Primärendoprothetik) 90 Tage nach Index-OP Kommentar Zentrum</t>
  </si>
  <si>
    <t>Knie Neurologische Komplikationen (Primärendoprothetik) 90 Tage nach Index-OP Bewertung Fachexperten</t>
  </si>
  <si>
    <t>Knie Neurologische Komplikationen (Primärendoprothetik) 90 Tage nach Index-OP Auditbericht Fachexperten</t>
  </si>
  <si>
    <t>Knie Neurologische Komplikationen (Wechseleingriff) stationärer Aufenthalt Zähler</t>
  </si>
  <si>
    <t>Knie Neurologische Komplikationen (Wechseleingriff) stationärer Aufenthalt Nenner</t>
  </si>
  <si>
    <t>Knie Neurologische Komplikationen (Wechseleingriff) stationärer Aufenthalt Quote</t>
  </si>
  <si>
    <t>Knie Neurologische Komplikationen (Wechseleingriff) stationärer Aufenthalt Bewertung</t>
  </si>
  <si>
    <t>Knie Neurologische Komplikationen (Wechseleingriff) stationärer Aufenthalt Kommentar Zentrum</t>
  </si>
  <si>
    <t>Knie Neurologische Komplikationen (Wechseleingriff) stationärer Aufenthalt Bewertung Fachexperten</t>
  </si>
  <si>
    <t>Knie Neurologische Komplikationen (Wechseleingriff) stationärer Aufenthalt Auditbericht Fachexperten</t>
  </si>
  <si>
    <t>Knie Neurologische Komplikationen (Wechseleingriff) 90 Tage nach Index-OP Zähler</t>
  </si>
  <si>
    <t>Knie Neurologische Komplikationen (Wechseleingriff) 90 Tage nach Index-OP Nenner</t>
  </si>
  <si>
    <t>Knie Neurologische Komplikationen (Wechseleingriff) 90 Tage nach Index-OP Quote</t>
  </si>
  <si>
    <t>Knie Neurologische Komplikationen (Wechseleingriff) 90 Tage nach Index-OP Bewertung</t>
  </si>
  <si>
    <t>Knie Neurologische Komplikationen (Wechseleingriff) 90 Tage nach Index-OP Kommentar Zentrum</t>
  </si>
  <si>
    <t>Knie Neurologische Komplikationen (Wechseleingriff) 90 Tage nach Index-OP Bewertung Fachexperten</t>
  </si>
  <si>
    <t>Knie Neurologische Komplikationen (Wechseleingriff) 90 Tage nach Index-OP Auditbericht Fachexperten</t>
  </si>
  <si>
    <t>Knie Neurologische Komplikationen (Frakturendoprothetik i.e.S.) stationärer Aufenthalt Zähler</t>
  </si>
  <si>
    <t>Knie Neurologische Komplikationen (Frakturendoprothetik i.e.S.) stationärer Aufenthalt Nenner</t>
  </si>
  <si>
    <t>Knie Neurologische Komplikationen (Frakturendoprothetik i.e.S.) stationärer Aufenthalt Quote</t>
  </si>
  <si>
    <t>Knie Neurologische Komplikationen (Frakturendoprothetik i.e.S.) stationärer Aufenthalt Bewertung</t>
  </si>
  <si>
    <t>Knie Neurologische Komplikationen (Frakturendoprothetik i.e.S.) stationärer Aufenthalt Kommentar Zentrum</t>
  </si>
  <si>
    <t>Knie Neurologische Komplikationen (Frakturendoprothetik i.e.S.) stationärer Aufenthalt Bewertung Fachexperten</t>
  </si>
  <si>
    <t>Knie Neurologische Komplikationen (Frakturendoprothetik i.e.S.) stationärer Aufenthalt Auditbericht Fachexperten</t>
  </si>
  <si>
    <t>Knie Neurologische Komplikationen (Frakturendoprothetik i.e.S.) 90 Tage nach Index-OP Zähler</t>
  </si>
  <si>
    <t>Knie Neurologische Komplikationen (Frakturendoprothetik i.e.S.) 90 Tage nach Index-OP Nenner</t>
  </si>
  <si>
    <t>Knie Neurologische Komplikationen (Frakturendoprothetik i.e.S.) 90 Tage nach Index-OP Quote</t>
  </si>
  <si>
    <t>Knie Neurologische Komplikationen (Frakturendoprothetik i.e.S.) 90 Tage nach Index-OP Bewertung</t>
  </si>
  <si>
    <t>Knie Neurologische Komplikationen (Frakturendoprothetik i.e.S.) 90 Tage nach Index-OP Kommentar Zentrum</t>
  </si>
  <si>
    <t>Knie Neurologische Komplikationen (Frakturendoprothetik i.e.S.) 90 Tage nach Index-OP Bewertung Fachexperten</t>
  </si>
  <si>
    <t>Knie Neurologische Komplikationen (Frakturendoprothetik i.e.S.) 90 Tage nach Index-OP Auditbericht Fachexperten</t>
  </si>
  <si>
    <t>Primärendoprothese 
bei Fraktur</t>
  </si>
  <si>
    <t>Primär-endoprothese bei Hüft-Fraktur</t>
  </si>
  <si>
    <t>Primär-endoprothese bei Knie-Fraktur</t>
  </si>
  <si>
    <t>davon Anzahl der Primär-Hüft-Endoprothesen bei Frakturen, die außerhalb von 24 h operiert wurden</t>
  </si>
  <si>
    <t>Operativer Standort, Anzahl der Patientenzimmer</t>
  </si>
  <si>
    <t>KZ 2.3.2 Operativer Standort, Bettenzahl der Abteilung</t>
  </si>
  <si>
    <t>KZ 2.3.2 Operativer Standort, Anzahl der Patientenzimmer</t>
  </si>
  <si>
    <t>Anzahl Prüfungen pro Jahr (absolut)</t>
  </si>
  <si>
    <t>Kennzahlendefinition 
(absolut)</t>
  </si>
  <si>
    <t>Anzahl Konferenzen pro Jahr</t>
  </si>
  <si>
    <t>Anzahl Betten</t>
  </si>
  <si>
    <t>Anzahl Zimmer</t>
  </si>
  <si>
    <t>Anzahl Besprechungen pro Monat</t>
  </si>
  <si>
    <t>Anzahl Durchführung pro Woche</t>
  </si>
  <si>
    <t>Jahre</t>
  </si>
  <si>
    <t>Anzahl Durchführungen pro Jahr</t>
  </si>
  <si>
    <t>Anzahl Veranstaltungen pro Jahr</t>
  </si>
  <si>
    <t>Anzahl Meldungen pro Jahr</t>
  </si>
  <si>
    <t>Meldungen</t>
  </si>
  <si>
    <t>Knie Rate an Re-Interventionen aufgrund operativ behandlungsbedürftiger Probleme stationärer Aufenthalt Zähler</t>
  </si>
  <si>
    <t>Knie Rate an Re-Interventionen aufgrund operativ behandlungsbedürftiger Probleme stationärer Aufenthalt Nenner</t>
  </si>
  <si>
    <t>Knie Rate an Re-Interventionen aufgrund operativ behandlungsbedürftiger Probleme stationärer Aufenthalt Quote</t>
  </si>
  <si>
    <t>Knie Rate an Re-Interventionen aufgrund operativ behandlungsbedürftiger Probleme stationärer Aufenthalt Bewertung</t>
  </si>
  <si>
    <t>Knie Rate an Re-Interventionen aufgrund operativ behandlungsbedürftiger Probleme stationärer Aufenthalt Kommentar Zentrum</t>
  </si>
  <si>
    <t>Knie Rate an Re-Interventionen aufgrund operativ behandlungsbedürftiger Probleme stationärer Aufenthalt Bewertung Fachexperten</t>
  </si>
  <si>
    <t>Knie Rate an Re-Interventionen aufgrund operativ behandlungsbedürftiger Probleme stationärer Aufenthalt Auditbericht Fachexperten</t>
  </si>
  <si>
    <t>Knie Rate an Re-Interventionen aufgrund operativ behandlungsbedürftiger Probleme 90 Tage nach Index-OP Zähler</t>
  </si>
  <si>
    <t>Knie Rate an Re-Interventionen aufgrund operativ behandlungsbedürftiger Probleme 90 Tage nach Index-OP Nenner</t>
  </si>
  <si>
    <t>Knie Rate an Re-Interventionen aufgrund operativ behandlungsbedürftiger Probleme 90 Tage nach Index-OP Quote</t>
  </si>
  <si>
    <t>Knie Rate an Re-Interventionen aufgrund operativ behandlungsbedürftiger Probleme 90 Tage nach Index-OP Bewertung</t>
  </si>
  <si>
    <t>Knie Rate an Re-Interventionen aufgrund operativ behandlungsbedürftiger Probleme 90 Tage nach Index-OP Kommentar Zentrum</t>
  </si>
  <si>
    <t>Knie Rate an Re-Interventionen aufgrund operativ behandlungsbedürftiger Probleme 90 Tage nach Index-OP Bewertung Fachexperten</t>
  </si>
  <si>
    <t>Knie Rate an Re-Interventionen aufgrund operativ behandlungsbedürftiger Probleme 90 Tage nach Index-OP Auditbericht Fachexperten</t>
  </si>
  <si>
    <t>höchster korrekter Wert</t>
  </si>
  <si>
    <t>niedrigster korrekter Wert</t>
  </si>
  <si>
    <t>Falldokumentation, wenn nicht 0%</t>
  </si>
  <si>
    <t>Falldokumentation, wenn nicht 100%</t>
  </si>
  <si>
    <t>Primär-endoprothese bei Fraktur</t>
  </si>
  <si>
    <t>100 %</t>
  </si>
  <si>
    <t>&lt; 5 % der Patienten weisen eine Operationsdauer von &lt; 40 min oder &gt; 100 min auf</t>
  </si>
  <si>
    <t>&lt; 2 % (bezogen auf Primärendoprothetik)</t>
  </si>
  <si>
    <t>&lt; 3 % (bezogen auf Primärendoprothetik)</t>
  </si>
  <si>
    <t>&lt; 4 % (bezogen auf Frakturendoprothesen i.e.S)</t>
  </si>
  <si>
    <t>&lt; 4 % (bezogen auf Primärendoprothetik)</t>
  </si>
  <si>
    <t>&lt; 5 % über 50° Inklination (postoperativ)</t>
  </si>
  <si>
    <r>
      <t xml:space="preserve">Tragachsenwinkel 
</t>
    </r>
    <r>
      <rPr>
        <b/>
        <sz val="10"/>
        <color theme="1"/>
        <rFont val="Arial"/>
        <family val="2"/>
      </rPr>
      <t>(Primärendoprothetik)</t>
    </r>
  </si>
  <si>
    <r>
      <t xml:space="preserve">Tragachsenwinkel
</t>
    </r>
    <r>
      <rPr>
        <b/>
        <sz val="10"/>
        <color theme="1"/>
        <rFont val="Arial"/>
        <family val="2"/>
      </rPr>
      <t>(Wechseleingriff)</t>
    </r>
  </si>
  <si>
    <r>
      <rPr>
        <sz val="10"/>
        <color theme="1"/>
        <rFont val="Arial"/>
        <family val="2"/>
      </rPr>
      <t>Sterblichkeit</t>
    </r>
    <r>
      <rPr>
        <b/>
        <sz val="10"/>
        <color theme="1"/>
        <rFont val="Arial"/>
        <family val="2"/>
      </rPr>
      <t xml:space="preserve">
(Frakturendoprothetik i.e.S.)</t>
    </r>
  </si>
  <si>
    <t>&lt; 5 % der Patienten weisen eine Operationsdauer von &lt; 40 min oder &gt; 120 min auf</t>
  </si>
  <si>
    <t>Meldungen an das BfArM bzgl. Vorkommnissen nach § 3 Abs. 2 bis 4 des MPSV</t>
  </si>
  <si>
    <t>mind. 1x jährlich</t>
  </si>
  <si>
    <t>mind. 1x monatlich mit Nachweis</t>
  </si>
  <si>
    <t>mind. 1x wöchentlich Durchführung der Sprechstunde</t>
  </si>
  <si>
    <t>nicht gemeldete Patienten</t>
  </si>
  <si>
    <t>Veranstaltungen für Patienten (Informations-veranstaltungen)</t>
  </si>
  <si>
    <t>mind. 1 Jahr Weiterbildungsbefugnis im Bereich Orthopädie und Unfallchirurgie außerhalb des Common Trunk 
oder 1 Jahr Weiterbildungsbefugnis Spezielle Orthopädische Chirurgie</t>
  </si>
  <si>
    <t>mind. 2 Jahre Weiterbildungsbefugnis im Bereich Orthopädie und Unfallchirurgie außerhalb des Common Trunk 
oder 2 Jahre Weiterbildungsbefugnis Spezielle Orthopädische Chirurgie</t>
  </si>
  <si>
    <t>Anzahl endoprothetischer Eingriffe Hüfte gesamt:</t>
  </si>
  <si>
    <t>Anzahl endoprothetischer Eingriffe Knie gesamt:</t>
  </si>
  <si>
    <t>Keine Inanspruchnahme der Sonderregelung, bitte weiter nach unten scrollen!</t>
  </si>
  <si>
    <t>[# 3 oder 12 Monate Kennzahlenvorjahr post-op]</t>
  </si>
  <si>
    <t>Prä-/ intraoperativ (dokumentiert)</t>
  </si>
  <si>
    <r>
      <t xml:space="preserve">Anzahl periprothetischer Fissuren und / oder Frakturen mit Bedarf einer osteosynthetischen Versorgung oder erforderliche Modifikation des Nachbehandlungsprotokolls 
</t>
    </r>
    <r>
      <rPr>
        <b/>
        <sz val="10"/>
        <color theme="1"/>
        <rFont val="Arial"/>
        <family val="2"/>
      </rPr>
      <t>(Primärendoprothetik)</t>
    </r>
    <r>
      <rPr>
        <sz val="10"/>
        <color theme="1"/>
        <rFont val="Arial"/>
        <family val="2"/>
      </rPr>
      <t xml:space="preserve"> **</t>
    </r>
  </si>
  <si>
    <r>
      <t xml:space="preserve">Anzahl periprothetischer Fissuren und / oder Frakturen mit Bedarf einer osteosynthetischen Versorgung oder erforderliche Modifikation des Nachbehandlungsprotokolls
</t>
    </r>
    <r>
      <rPr>
        <b/>
        <sz val="10"/>
        <color theme="1"/>
        <rFont val="Arial"/>
        <family val="2"/>
      </rPr>
      <t xml:space="preserve">(Wechseleingriff) </t>
    </r>
    <r>
      <rPr>
        <sz val="10"/>
        <color theme="1"/>
        <rFont val="Arial"/>
        <family val="2"/>
      </rPr>
      <t>**</t>
    </r>
  </si>
  <si>
    <r>
      <t xml:space="preserve">Anzahl periprothetischer Fissuren und / oder Frakturen mit Bedarf einer osteosynthetischen Versorgung oder erforderliche Modifikation des Nachbehandlungsprotokolls
</t>
    </r>
    <r>
      <rPr>
        <b/>
        <sz val="10"/>
        <color theme="1"/>
        <rFont val="Arial"/>
        <family val="2"/>
      </rPr>
      <t>(Wechseleingriff)</t>
    </r>
    <r>
      <rPr>
        <sz val="10"/>
        <color theme="1"/>
        <rFont val="Arial"/>
        <family val="2"/>
      </rPr>
      <t xml:space="preserve"> **</t>
    </r>
  </si>
  <si>
    <r>
      <t xml:space="preserve">Anzahl periprothetischer Fissuren und / oder Frakturen mit Bedarf einer osteosynthetischen Versorgung oder erforderliche Modifikation des Nachbehandlungsprotokolls
</t>
    </r>
    <r>
      <rPr>
        <b/>
        <sz val="10"/>
        <color theme="1"/>
        <rFont val="Arial"/>
        <family val="2"/>
      </rPr>
      <t>(Frakturendoprothetik i.e.S.)</t>
    </r>
    <r>
      <rPr>
        <sz val="10"/>
        <color theme="1"/>
        <rFont val="Arial"/>
        <family val="2"/>
      </rPr>
      <t xml:space="preserve"> **</t>
    </r>
  </si>
  <si>
    <t>Patientenkommunikation / Auswertung Patientenbefragung</t>
  </si>
  <si>
    <t>Registrier-Nummer</t>
  </si>
  <si>
    <r>
      <t>Die Daten zur Erhebung d</t>
    </r>
    <r>
      <rPr>
        <sz val="10"/>
        <rFont val="Arial"/>
        <family val="2"/>
      </rPr>
      <t xml:space="preserve">er Ergebnisqualität </t>
    </r>
    <r>
      <rPr>
        <sz val="10"/>
        <color theme="1"/>
        <rFont val="Arial"/>
        <family val="2"/>
      </rPr>
      <t>beziehen sich auf das Kalenderjahr</t>
    </r>
  </si>
  <si>
    <t>Titel, Vorname, Name</t>
  </si>
  <si>
    <t>Nieder-gelassen</t>
  </si>
  <si>
    <t>SOC*</t>
  </si>
  <si>
    <t>Inanspruchnahme einer Sonderregelung</t>
  </si>
  <si>
    <t>Nicht- (Senior-) Hauptoperateure werden hier nicht angegeben.</t>
  </si>
  <si>
    <t>gemäß Erhebungsbogen EndoCert für EndoProthetikZentren und EndoProthetikZentren der Maximalversorgung</t>
  </si>
  <si>
    <t>Anzahl nicht gemeldeter Patienten pro Jahr</t>
  </si>
  <si>
    <t>(Zentrum):</t>
  </si>
  <si>
    <t>und Erklärungen</t>
  </si>
  <si>
    <t>Bewertung Fachexperte:</t>
  </si>
  <si>
    <t>Anforderung wird erfüllt</t>
  </si>
  <si>
    <t>Abweichung, Nachbesserung erforderlich</t>
  </si>
  <si>
    <t>Auditbericht</t>
  </si>
  <si>
    <t>Weitere Beschreibungen und Erklärungen (Zentrum) (elektive Eingriffe):</t>
  </si>
  <si>
    <t>Weitere Beschreibungen und Erklärungen (Zentrum) (Fraktureingriffe):</t>
  </si>
  <si>
    <t>Bewertung 
Fachexperte (Fraktureingriffe):</t>
  </si>
  <si>
    <t>Auditbericht Fachexperte (Fraktureingriffe):</t>
  </si>
  <si>
    <t>Bewertung 
Fachexperte 
(elektive Eingriffe):</t>
  </si>
  <si>
    <t>Auditbericht Fachexperte (elektive Eingriffe):</t>
  </si>
  <si>
    <t>Auditbericht Fachexperte 
(elektive Eingriffe):</t>
  </si>
  <si>
    <t>Bewertung 
Fachexperte 
(Fraktureingriffe):</t>
  </si>
  <si>
    <t>Auditbericht Fachexperte A/H (Fraktureingriffe):</t>
  </si>
  <si>
    <t>Auditbericht Fachexperte A/H (elektive Eingriffe):</t>
  </si>
  <si>
    <t>Die Verweise ab Zelle W2 sind indirekt gestaltet. Sobald sich im Tabellenblatt 2.2.3_Fallzahlen etwas verschiebt, sind die Formeln neu zu erstellen.</t>
  </si>
  <si>
    <t>elektiv Prüfung Eingabe sonstige Operateure</t>
  </si>
  <si>
    <t>Fraktur Prüfung Eingabe sonstige Operateure</t>
  </si>
  <si>
    <t>Auditbericht Fachexperte Fallzahlen Zentrum (Kapitel 2.1 EHB):</t>
  </si>
  <si>
    <t>Hinweis(e)</t>
  </si>
  <si>
    <t>Bewertung Fachexperte Zusammenfassung:</t>
  </si>
  <si>
    <t>Weitere Beschreibungen und Erklärungen Zusammenfassung:</t>
  </si>
  <si>
    <t>A/H Fallzahlen Zentrum (Kapitel 2.1 EHB):</t>
  </si>
  <si>
    <t>Auditbericht Fachexperte Fallzahlen (S-)HO 
(Kapitel 2.2.3 EHB):</t>
  </si>
  <si>
    <t>A/H Fallzahlen (S-)HO 
(Kapitel 2.2.3 EHB):</t>
  </si>
  <si>
    <t>elektiv verketten</t>
  </si>
  <si>
    <t>Fraktur verketten</t>
  </si>
  <si>
    <t>Primäre Tumor-endoprothese Knie assistiert</t>
  </si>
  <si>
    <t>KZ 2.2.1 Konferenz im Rahmen eines Leitungsgremiums Bewertung</t>
  </si>
  <si>
    <t>KZ 2.2.1 Konferenz im Rahmen eines Leitungsgremiums Kommentar Zentrum</t>
  </si>
  <si>
    <t>KZ 2.2.1 Konferenz im Rahmen eines Leitungsgremiums Bewertung FE</t>
  </si>
  <si>
    <t>KZ 2.2.1 Konferenz im Rahmen eines Leitungsgremiums Auditbericht FE</t>
  </si>
  <si>
    <t>Keine Eingabe von Fallzahlen erforderlich, automatische Summenbildung aus den Angaben im Tabellenblatt "2.2.3 Fallzahlen", Angabe von Erklärungen zu den Fallzahlen möglich.</t>
  </si>
  <si>
    <t>Bei Überwachungs- und Wiederholaudits: Automatischer Übertrag des Nenners aus den Angaben im Tabellenblatt "2.2.3 Fallzahlen".</t>
  </si>
  <si>
    <t>Hemiprotheseneingriffe</t>
  </si>
  <si>
    <t>Summe elektive Primärendoprotheseneingriffe Hüfte</t>
  </si>
  <si>
    <t>Summe elektive Primärendoprotheseneingriffe Knie</t>
  </si>
  <si>
    <t>Summe  primäre Hüftfrakturendoprotheseneingriffe</t>
  </si>
  <si>
    <t>bikondyläre Totalendoprothesen</t>
  </si>
  <si>
    <t>Eingriffe, die außerhalb von 24h operiert wurden</t>
  </si>
  <si>
    <t>davon Anzahl der Hemiprotheseneingriffe bei Hüftfraktur-Endoprothesen</t>
  </si>
  <si>
    <t>davon Hemiprothesen</t>
  </si>
  <si>
    <t>davon bikondyläre TEP</t>
  </si>
  <si>
    <t>zzgl. Fälle ohne S/HO</t>
  </si>
  <si>
    <t>Hemiprotheseneingriffe bei Hüftprimär-Endoprothesen</t>
  </si>
  <si>
    <t>Bikondyläre TEP bei Knieprimär-Endoprothesen</t>
  </si>
  <si>
    <t>Hemiprotheseneingriffe bei Hüftfraktur-Endoprothesen</t>
  </si>
  <si>
    <r>
      <t xml:space="preserve">Diese Datei wurde mit Microsoft Office2013 erstellt. Die Verwendung von älteren Office-Versionen oder anderen Kalkulationsprogrammen kann unter Umständen zu Einschränkungen und Funktionalitätsverlusten führen.
</t>
    </r>
    <r>
      <rPr>
        <b/>
        <sz val="10"/>
        <color theme="9" tint="-0.249977111117893"/>
        <rFont val="Arial"/>
        <family val="2"/>
      </rPr>
      <t>Wichtig: Die Eingaben sind abhängig von der gewählten Zentrumsart (EndoProthetikZentrum bzw. EndoProthetikZentrum der Maximalversorgung). Bitte wählen Sie im Tabellenblatt "Allgemeine Angaben" daher zuerst die Zentrumsart aus und tätigen Sie erst danach weitere Eingaben.</t>
    </r>
  </si>
  <si>
    <r>
      <t xml:space="preserve">davon Wechsel </t>
    </r>
    <r>
      <rPr>
        <sz val="10"/>
        <color theme="1"/>
        <rFont val="Arial"/>
        <family val="2"/>
      </rPr>
      <t>(inkl. EP-Wechsel bei periprothetischer Fraktur)</t>
    </r>
  </si>
  <si>
    <t>davon Anzahl der Hemiprotheseneingriffe bei Primärendoprothesen Hüfte</t>
  </si>
  <si>
    <t>davon Anzahl der bikondylären TEP bei Primärendoprothesen Knie</t>
  </si>
  <si>
    <t>elektiver Primärendopro-theseneingriff Hüfte</t>
  </si>
  <si>
    <t>elektiver Primärendopro-theseneingriff Knie</t>
  </si>
  <si>
    <t>Elektiver Primärendo-prothesen-eingriff</t>
  </si>
  <si>
    <t>Anzahl der elektiven Primärendoprotheseneingriffe Knie:</t>
  </si>
  <si>
    <t>Anzahl der elektiven Primärendoprotheseneingriffe Hüfte:</t>
  </si>
  <si>
    <t>Anforderung</t>
  </si>
  <si>
    <t>Die rechnerisch ermittelte Quote in % ist immer in Relation zur zugrundeliegenden Fallzahl zu betrachten. Für eine Bewertung im Rahmen der Zertifizierung ist die Falldokumentation relevant.</t>
  </si>
  <si>
    <t>Summe Endoprothesen-Wechsel Knie:</t>
  </si>
  <si>
    <t>Summe Endoprothesen-Wechsel Hüfte:</t>
  </si>
  <si>
    <r>
      <t xml:space="preserve">Präoperative Prothesenplanung 
</t>
    </r>
    <r>
      <rPr>
        <b/>
        <sz val="10"/>
        <color theme="1"/>
        <rFont val="Arial"/>
        <family val="2"/>
      </rPr>
      <t>(Primärendoprothetik)</t>
    </r>
  </si>
  <si>
    <r>
      <t xml:space="preserve">Präoperative Prothesenplanung 
</t>
    </r>
    <r>
      <rPr>
        <b/>
        <sz val="10"/>
        <color theme="1"/>
        <rFont val="Arial"/>
        <family val="2"/>
      </rPr>
      <t>(Wechseleingriff)</t>
    </r>
  </si>
  <si>
    <r>
      <t xml:space="preserve">Präoperative Prothesenplanung 
</t>
    </r>
    <r>
      <rPr>
        <b/>
        <sz val="10"/>
        <color theme="1"/>
        <rFont val="Arial"/>
        <family val="2"/>
      </rPr>
      <t>(Frakturendoprothetik i.e.S.)</t>
    </r>
  </si>
  <si>
    <t>Falldokumentation der Patienten mit &gt; +/- 3° Abweichung</t>
  </si>
  <si>
    <t>100 %
Falldokumentation – Darstellung im Audit</t>
  </si>
  <si>
    <t>Falldokumentation – Darstellung im Audit</t>
  </si>
  <si>
    <r>
      <t xml:space="preserve">Schnitt-Naht-Zeit
</t>
    </r>
    <r>
      <rPr>
        <b/>
        <sz val="10"/>
        <color theme="1"/>
        <rFont val="Arial"/>
        <family val="2"/>
      </rPr>
      <t>(Primärendoprothetik)</t>
    </r>
  </si>
  <si>
    <r>
      <rPr>
        <sz val="10"/>
        <color theme="1"/>
        <rFont val="Arial"/>
        <family val="2"/>
      </rPr>
      <t xml:space="preserve">Schnitt-Naht-Zeit  </t>
    </r>
    <r>
      <rPr>
        <b/>
        <sz val="10"/>
        <color theme="1"/>
        <rFont val="Arial"/>
        <family val="2"/>
      </rPr>
      <t xml:space="preserve">
(Frakturendoprothetik i.e.S.)</t>
    </r>
  </si>
  <si>
    <r>
      <t xml:space="preserve">Schnitt-Naht-Zeit 
</t>
    </r>
    <r>
      <rPr>
        <b/>
        <sz val="10"/>
        <color theme="1"/>
        <rFont val="Arial"/>
        <family val="2"/>
      </rPr>
      <t>(Primärendoprothetik)</t>
    </r>
  </si>
  <si>
    <t>Anzahl der Wechsel-OPs Hüfte:</t>
  </si>
  <si>
    <t>Anzahl der Wechsel-OPs Knie:</t>
  </si>
  <si>
    <t>"Wert-Begründung" - Bitte bereiten Sie für das Audit Begründungen (Falldokumentation) vor.</t>
  </si>
  <si>
    <t>Version</t>
  </si>
  <si>
    <t xml:space="preserve">Version </t>
  </si>
  <si>
    <r>
      <t xml:space="preserve">Dieses Datenblatt </t>
    </r>
    <r>
      <rPr>
        <sz val="10"/>
        <color theme="1"/>
        <rFont val="Arial"/>
        <family val="2"/>
      </rPr>
      <t>bildet zusammen mit dem</t>
    </r>
    <r>
      <rPr>
        <sz val="10"/>
        <color rgb="FF000000"/>
        <rFont val="Arial"/>
        <family val="2"/>
      </rPr>
      <t xml:space="preserve"> Erhebungsbogen d</t>
    </r>
    <r>
      <rPr>
        <sz val="10"/>
        <color theme="1"/>
        <rFont val="Arial"/>
        <family val="2"/>
      </rPr>
      <t>ie</t>
    </r>
    <r>
      <rPr>
        <sz val="10"/>
        <color rgb="FF000000"/>
        <rFont val="Arial"/>
        <family val="2"/>
      </rPr>
      <t xml:space="preserve"> gültige Dokument</t>
    </r>
    <r>
      <rPr>
        <sz val="10"/>
        <color theme="1"/>
        <rFont val="Arial"/>
        <family val="2"/>
      </rPr>
      <t>engrundlage</t>
    </r>
    <r>
      <rPr>
        <sz val="10"/>
        <color rgb="FF000000"/>
        <rFont val="Arial"/>
        <family val="2"/>
      </rPr>
      <t xml:space="preserve"> für die Zertifizierung von EndoProthetikZentren. </t>
    </r>
    <r>
      <rPr>
        <sz val="10"/>
        <color theme="1"/>
        <rFont val="Arial"/>
        <family val="2"/>
      </rPr>
      <t>Das Datenblatt</t>
    </r>
    <r>
      <rPr>
        <sz val="10"/>
        <color rgb="FF000000"/>
        <rFont val="Arial"/>
        <family val="2"/>
      </rPr>
      <t xml:space="preserve"> ersetzt </t>
    </r>
    <r>
      <rPr>
        <sz val="10"/>
        <color theme="1"/>
        <rFont val="Arial"/>
        <family val="2"/>
      </rPr>
      <t xml:space="preserve">sowohl die Tabelle in Kapitel 2.2.3 und das frühere Kapitel 8 im Erhebungsbogen als auch das Excel-Dokument „Qualitätsindikatoren“. 
Das Ziel der Datenerfassung besteht in der verständlichen und zusammenfassenden Darstellung der zertifizierungsrelevanten Daten. Abweichungen von Sollwerten sind mit Erläuterungen zu hinterlegen und werden im Audit geprüft. </t>
    </r>
    <r>
      <rPr>
        <b/>
        <sz val="10"/>
        <color theme="1"/>
        <rFont val="Arial"/>
        <family val="2"/>
      </rPr>
      <t>Ein genereller Ausschluss von dem Zertifizierungsverfahren aufgrund der Nicht-Erfüllung von Qualitätsindikatoren soll und kann somit nicht ausgesprochen werden.
Die rechnerisch ermittelte Quote in % ist immer in Relation zur zugrundeliegenden Fallzahl zu betrachten. Für eine Bewertung im Rahmen der Zertifizierung ist die Falldokumentation relevant.</t>
    </r>
    <r>
      <rPr>
        <sz val="10"/>
        <color theme="1"/>
        <rFont val="Arial"/>
        <family val="2"/>
      </rPr>
      <t xml:space="preserve">
Sollten die vorgegebenen Zeilen nicht ausreichen, da an Ihrem Zentrum weitergehende Strukturen ergänzende Felder bedingen (z. B. mehr Senior- oder Hauptoperateure tätig als Eingabemöglichkeiten vorhanden), wenden Sie sich bitte an ClarCert.
Sollte ein Datenjahr aufgrund der Terminierung des Audits ausgelassen werden, so sind die Daten aus zwei Kalenderjahren zu erheben und einzureichen, um eine zusammenhängende Datenstruktur zu erhalten (pro Datenjahr ein Datenblatt).</t>
    </r>
  </si>
  <si>
    <t>Datum Zugang</t>
  </si>
  <si>
    <t>Datum Abgang</t>
  </si>
  <si>
    <t>FA Chir. (alte WBO vor 2003)</t>
  </si>
  <si>
    <t>Die neue Sonderregelung kann nur noch von Zentren in Anspruch genommen werden, die eine Sondergenehmigung zur Verlängerung bis 01.08.2019 erhalten haben.</t>
  </si>
  <si>
    <t>entfällt</t>
  </si>
  <si>
    <t>durchschnittliche Minuten Wartezeit</t>
  </si>
  <si>
    <t>Bearbeitungsqualität</t>
  </si>
  <si>
    <t>Fehlerstatus bei 'Allgemeine Angaben'</t>
  </si>
  <si>
    <t>Statusmeldung QI-Hüfte</t>
  </si>
  <si>
    <t>Statusmeldung QI-Knie</t>
  </si>
  <si>
    <t>Dateiname</t>
  </si>
  <si>
    <t>Eingabe ausstehend und zwingend erforderlich, Zählerfeld leer lassen wenn keine Eingabe erforderlich wäre</t>
  </si>
  <si>
    <r>
      <t xml:space="preserve">Pfanneninklination im Röntgenbild 
</t>
    </r>
    <r>
      <rPr>
        <b/>
        <sz val="10"/>
        <color theme="1"/>
        <rFont val="Arial"/>
        <family val="2"/>
      </rPr>
      <t>(Versorgung mit einer TEP bei Frakturendoprothetik i.e.S.)</t>
    </r>
  </si>
  <si>
    <t>Die Tabelle ist nur verpflichtend bei Inanspruchnahme der alten Sonderregelung für mindestens einen Hauptoperateur (aktueller Stand zum Audit) auszufüllen. Einzutragen sind die Fallzahlen seit 2009. Prognosen sind nicht erforderlich.</t>
  </si>
  <si>
    <t>Fallzahlen 2018 Sonderregelung</t>
  </si>
  <si>
    <t>Wenn ein neues Fallzahljahr bei 'Allgemeine Angaben ergänzt wird, sind die SVERWEISE aller bisherigen Fallzahljahr in diesem Tabellenblatt anzupassen.</t>
  </si>
  <si>
    <t>Phase 3_1. Überwachungsaudit</t>
  </si>
  <si>
    <t>Phase 3_2. Überwachungsaudit</t>
  </si>
  <si>
    <t>Phase 4_3. Wiederholaudit</t>
  </si>
  <si>
    <t>Es wurden mehr Assistenzeingriffe angegeben als (S-)HOs den Nicht-HOs assistiert haben. Falls Eingriffe der (S-)HOs doppelt gezählt wurden, korrigieren Sie bitte die Angaben. Jeder Eingriff darf nur einem (S-)HO zugeordnet werden. Bitte begründen Sie die Differenzen im Feld unterhalb. Begründbare Unterschiede sind denkbar/möglich:</t>
  </si>
  <si>
    <t>Falldokumentation der Patienten über 50° Inklination (postoperativ)
(Anforderung: Inklination unter 50° (postoperativ))</t>
  </si>
  <si>
    <t>Fallzahlen 2019 Sonderregelung</t>
  </si>
  <si>
    <t>Anzahl der Hemiprothesen bei Frakturendoprothetik Hüfte</t>
  </si>
  <si>
    <t>stationärer 
Aufenthalt einschließlich Zeitraum bis 90 Tage nach Index-OP</t>
  </si>
  <si>
    <t>&lt; 3 % (bezogen auf Frakturendoprothetik)</t>
  </si>
  <si>
    <t>Angabe der Anzahl der operierten endoprothetischen Versorgungen je (Senior-) Hauptoperateur sowie die Summe der Eingriffe von sonstigen Operateuren unter Assistenz eines (S-)HO (Spalte "Operationen mit Beteilung eines (S-)HO - Qualifizierungsassistenzen Summe der sonstigen Operateure" des kompletten letzten Kalenderjahres vor dem Audit (z. B. Auditjahr 2021 --&gt; Datenjahr 2020).
Die Fallzahlen weiterer Operationen, bei denen der Operateur kein (Senior-) Hauptoperateur ist und kein (Senior-) Hauptoperateur assistiert hat, werden in der Spalte "Summe Operationen ohne Beteilung eines (S-)HO" zusammengefasst. Bitte beachten Sie, dass Eingriffe von Operateuren ohne Beteiligung eines (Senior- und) Hauptoperateurs begründet werden müssen.</t>
  </si>
  <si>
    <t>Hüfte Periprothetische Infektion (Primärendoprothetik) Stationärer Aufenthalt + 90 Tage nach Index-OP Zähler</t>
  </si>
  <si>
    <t>Hüfte Periprothetische Infektion (Primärendoprothetik) Stationärer Aufenthalt + 90 Tage nach Index-OP Nenner</t>
  </si>
  <si>
    <t>Hüfte Periprothetische Infektion (Primärendoprothetik) Stationärer Aufenthalt + 90 Tage nach Index-OP Quote</t>
  </si>
  <si>
    <t>Hüfte Periprothetische Infektion (Primärendoprothetik) Stationärer Aufenthalt + 90 Tage nach Index-OP Bewertung</t>
  </si>
  <si>
    <t>Hüfte Periprothetische Infektion (Primärendoprothetik) Stationärer Aufenthalt + 90 Tage nach Index-OP Kommentar Zentrum</t>
  </si>
  <si>
    <t>Hüfte Periprothetische Infektion (Primärendoprothetik) Stationärer Aufenthalt + 90 Tage nach Index-OP Bewertung Fachexperten</t>
  </si>
  <si>
    <t>Hüfte Periprothetische Infektion (Primärendoprothetik) Stationärer Aufenthalt + 90 Tage nach Index-OP Auditbericht Fachexperten</t>
  </si>
  <si>
    <t>Hüfte Periprothetische Infektion (Wechseleingriff) Stationärer Aufenthalt + 90 Tage nach Index-OP Zähler</t>
  </si>
  <si>
    <t>Hüfte Periprothetische Infektion (Wechseleingriff) Stationärer Aufenthalt + 90 Tage nach Index-OP Nenner</t>
  </si>
  <si>
    <t>Hüfte Periprothetische Infektion (Wechseleingriff) Stationärer Aufenthalt + 90 Tage nach Index-OP Quote</t>
  </si>
  <si>
    <t>Hüfte Periprothetische Infektion (Wechseleingriff) Stationärer Aufenthalt + 90 Tage nach Index-OP Bewertung</t>
  </si>
  <si>
    <t>Hüfte Periprothetische Infektion (Wechseleingriff) Stationärer Aufenthalt + 90 Tage nach Index-OP Kommentar Zentrum</t>
  </si>
  <si>
    <t>Hüfte Periprothetische Infektion (Wechseleingriff) Stationärer Aufenthalt + 90 Tage nach Index-OP Bewertung Fachexperten</t>
  </si>
  <si>
    <t>Hüfte Periprothetische Infektion (Wechseleingriff) Stationärer Aufenthalt + 90 Tage nach Index-OP Auditbericht Fachexperten</t>
  </si>
  <si>
    <t>Hüfte Periprothetische Infektion (Frakturendoprothetik i.e.S.) Stationärer Aufenthalt + 90 Tage nach Index-OP Zähler</t>
  </si>
  <si>
    <t>Hüfte Periprothetische Infektion (Frakturendoprothetik i.e.S.) Stationärer Aufenthalt + 90 Tage nach Index-OP Nenner</t>
  </si>
  <si>
    <t>Hüfte Periprothetische Infektion (Frakturendoprothetik i.e.S.) Stationärer Aufenthalt + 90 Tage nach Index-OP Quote</t>
  </si>
  <si>
    <t>Hüfte Periprothetische Infektion (Frakturendoprothetik i.e.S.) Stationärer Aufenthalt + 90 Tage nach Index-OP Bewertung</t>
  </si>
  <si>
    <t>Hüfte Periprothetische Infektion (Frakturendoprothetik i.e.S.) Stationärer Aufenthalt + 90 Tage nach Index-OP Kommentar Zentrum</t>
  </si>
  <si>
    <t>Hüfte Periprothetische Infektion (Frakturendoprothetik i.e.S.) Stationärer Aufenthalt + 90 Tage nach Index-OP Bewertung Fachexperten</t>
  </si>
  <si>
    <t>Hüfte Periprothetische Infektion (Frakturendoprothetik i.e.S.) Stationärer Aufenthalt + 90 Tage nach Index-OP Auditbericht Fachexperten</t>
  </si>
  <si>
    <t>Knie Periprothetische Infektion (Primärendoprothetik) Stationärer Aufenthalt + 90 Tage nach Index-OP Zähler</t>
  </si>
  <si>
    <t>Knie Periprothetische Infektion (Primärendoprothetik) Stationärer Aufenthalt + 90 Tage nach Index-OP Nenner</t>
  </si>
  <si>
    <t>Knie Periprothetische Infektion (Primärendoprothetik) Stationärer Aufenthalt + 90 Tage nach Index-OP Quote</t>
  </si>
  <si>
    <t>Knie Periprothetische Infektion (Primärendoprothetik) Stationärer Aufenthalt + 90 Tage nach Index-OP Bewertung</t>
  </si>
  <si>
    <t>Knie Periprothetische Infektion (Primärendoprothetik) Stationärer Aufenthalt + 90 Tage nach Index-OP Kommentar Zentrum</t>
  </si>
  <si>
    <t>Knie Periprothetische Infektion (Primärendoprothetik) Stationärer Aufenthalt + 90 Tage nach Index-OP Bewertung Fachexperten</t>
  </si>
  <si>
    <t>Knie Periprothetische Infektion (Primärendoprothetik) Stationärer Aufenthalt + 90 Tage nach Index-OP Auditbericht Fachexperten</t>
  </si>
  <si>
    <t>Knie Periprothetische Infektion (Wechseleingriff) Stationärer Aufenthalt + 90 Tage nach Index-OP Zähler</t>
  </si>
  <si>
    <t>Knie Periprothetische Infektion (Wechseleingriff) Stationärer Aufenthalt + 90 Tage nach Index-OP Nenner</t>
  </si>
  <si>
    <t>Knie Periprothetische Infektion (Wechseleingriff) Stationärer Aufenthalt + 90 Tage nach Index-OP Quote</t>
  </si>
  <si>
    <t>Knie Periprothetische Infektion (Wechseleingriff) Stationärer Aufenthalt + 90 Tage nach Index-OP Bewertung</t>
  </si>
  <si>
    <t>Knie Periprothetische Infektion (Wechseleingriff) Stationärer Aufenthalt + 90 Tage nach Index-OP Kommentar Zentrum</t>
  </si>
  <si>
    <t>Knie Periprothetische Infektion (Wechseleingriff) Stationärer Aufenthalt + 90 Tage nach Index-OP Bewertung Fachexperten</t>
  </si>
  <si>
    <t>Knie Periprothetische Infektion (Wechseleingriff) Stationärer Aufenthalt + 90 Tage nach Index-OP Auditbericht Fachexperten</t>
  </si>
  <si>
    <t>Knie Periprothetische Infektion (Frakturendoprothetik i.e.S.) Stationärer Aufenthalt +  90 Tage nach Index-OP Zähler</t>
  </si>
  <si>
    <t>Knie Periprothetische Infektion (Frakturendoprothetik i.e.S.) Stationärer Aufenthalt +  90 Tage nach Index-OP Nenner</t>
  </si>
  <si>
    <t>Knie Periprothetische Infektion (Frakturendoprothetik i.e.S.) Stationärer Aufenthalt +  90 Tage nach Index-OP Quote</t>
  </si>
  <si>
    <t>Knie Periprothetische Infektion (Frakturendoprothetik i.e.S.) Stationärer Aufenthalt +  90 Tage nach Index-OP Bewertung</t>
  </si>
  <si>
    <t>Knie Periprothetische Infektion (Frakturendoprothetik i.e.S.) Stationärer Aufenthalt +  90 Tage nach Index-OP Kommentar Zentrum</t>
  </si>
  <si>
    <t>Knie Periprothetische Infektion (Frakturendoprothetik i.e.S.) Stationärer Aufenthalt +  90 Tage nach Index-OP Bewertung Fachexperten</t>
  </si>
  <si>
    <t>Knie Periprothetische Infektion (Frakturendoprothetik i.e.S.) Stationärer Aufenthalt +  90 Tage nach Index-OP Auditbericht Fachexperten</t>
  </si>
  <si>
    <t>Es wurden mehr Assistenzeingriffe angegeben als (S-)HOs den Nicht-HOs assistiert haben. Bitte beachten Sie, dass Eingriffe unter Beteiligung zweier (S-)HO nur einem der beiden zugeordnet werden dürfen (1. Operateur oder Assistent). Bitte begründen Sie die Differenzen im Feld unterhalb und gehen Sie in der Begründung darauf ein, dass eine "Doppelzählung" ausgeschlossen ist.</t>
  </si>
  <si>
    <t>nach Entlassung bis 90 Tage nach Index-OP</t>
  </si>
  <si>
    <t>Phase 4_1. Überwachungsaudit</t>
  </si>
  <si>
    <t>Phase 4_2. Überwachungsaudit</t>
  </si>
  <si>
    <t>3.2.16</t>
  </si>
  <si>
    <t>Transfusionsrate primäre Hüft-TEPs</t>
  </si>
  <si>
    <t>Transfusionsrate primäre K-TEPs</t>
  </si>
  <si>
    <t>---</t>
  </si>
  <si>
    <t>Darstellung Transfusionsrate</t>
  </si>
  <si>
    <t>Fallzahlen 2020 Sonderregelung</t>
  </si>
  <si>
    <t>Fallzahlen 2021 Sonderregelung</t>
  </si>
  <si>
    <t>Fallzahlen 2022 Sonderregelung</t>
  </si>
  <si>
    <t>Fallzahlen 2023 Sonderregelung</t>
  </si>
  <si>
    <t>Phase 5_4. Wiederholaudit</t>
  </si>
  <si>
    <t>Phase 5_1. Überwachungsaudit</t>
  </si>
  <si>
    <t>Phase 5_2. Überwachungsaudit</t>
  </si>
  <si>
    <t>Phase 6_5. Wiederholaudit</t>
  </si>
  <si>
    <t>Phase 6_1. Überwachungsaudit</t>
  </si>
  <si>
    <t>Phase 6_2. Überwachungsaudit</t>
  </si>
  <si>
    <t>Phase 7_6. Wiederholaudit</t>
  </si>
  <si>
    <t>Phase 7_1. Überwachungsaudit</t>
  </si>
  <si>
    <t>Phase 7_2. Überwachungsaudit</t>
  </si>
  <si>
    <t>Phase 8_7. Wiederholaudit</t>
  </si>
  <si>
    <t>Phase 8_1. Überwachungsaudit</t>
  </si>
  <si>
    <t>Phase 8_2. Überwachungsaudit</t>
  </si>
  <si>
    <t>Phase 9_8. Wiederholaudit</t>
  </si>
  <si>
    <t>Phase 9_1. Überwachungsaudit</t>
  </si>
  <si>
    <t>Phase 9_2. Überwachungsaudit</t>
  </si>
  <si>
    <t xml:space="preserve"> </t>
  </si>
  <si>
    <t>davon Eingriffe mit sekundärem Retropatellarersatz</t>
  </si>
  <si>
    <t>Fallzahlen 2024 Sonderregelung</t>
  </si>
  <si>
    <t xml:space="preserve">Eingriffe mit sekundärem Retropatellarersatz </t>
  </si>
  <si>
    <t>davon Knie Wechsel - sekundärer Retropatellarersatz</t>
  </si>
  <si>
    <t xml:space="preserve">Teilnahme am EPRD
</t>
  </si>
  <si>
    <t>Anzahl der nicht gemeldeten Fälle im Betrachtungsjahr des Audits</t>
  </si>
  <si>
    <t>Erstmeldung an das EPRD</t>
  </si>
  <si>
    <t xml:space="preserve">SOLL-IST-Vergleiche liegen vor
</t>
  </si>
  <si>
    <t>Meldung über eine abweichende Fallzahl für den SOLL-IST-Vergleich</t>
  </si>
  <si>
    <t>in welcher Form?</t>
  </si>
  <si>
    <t>EPRD Auswertungsprüfpunkt</t>
  </si>
  <si>
    <t>Ergebnis aus der EPRD-Auswertung</t>
  </si>
  <si>
    <t>Maßnahmen der Einrichtung</t>
  </si>
  <si>
    <t>Entwicklung seit vorheriger Klinikauswertung (Trend)</t>
  </si>
  <si>
    <t>1.</t>
  </si>
  <si>
    <t xml:space="preserve">Gesamtergebnissen der Hüft- und Knieversorgungen
</t>
  </si>
  <si>
    <t xml:space="preserve">Gesamtergebnis Hüftversorgungen
</t>
  </si>
  <si>
    <t>2.</t>
  </si>
  <si>
    <t xml:space="preserve">Gesamtergebnis Knieversorgungen
</t>
  </si>
  <si>
    <t xml:space="preserve">Hüft-TEP, elektiv, zementfreier Schaft
</t>
  </si>
  <si>
    <t xml:space="preserve">Hüft-TEP, elektiv, zementierter Schaft
</t>
  </si>
  <si>
    <t>3.</t>
  </si>
  <si>
    <t xml:space="preserve">Hüft-TEP, nicht-elektiv
</t>
  </si>
  <si>
    <t>4.</t>
  </si>
  <si>
    <t xml:space="preserve">Hüft-HEP (Hemiendoprothesen)
</t>
  </si>
  <si>
    <t>5.</t>
  </si>
  <si>
    <t xml:space="preserve">Standard-Knie-TEP
</t>
  </si>
  <si>
    <t>6.</t>
  </si>
  <si>
    <t xml:space="preserve">Constrained Knie-TEP
</t>
  </si>
  <si>
    <t>7.</t>
  </si>
  <si>
    <t xml:space="preserve">Unischlitten
</t>
  </si>
  <si>
    <t>8.</t>
  </si>
  <si>
    <t xml:space="preserve">femoropatellarer Knieversorgung
</t>
  </si>
  <si>
    <t>9.</t>
  </si>
  <si>
    <t xml:space="preserve">Adjustiertes Gesamtergebnis
</t>
  </si>
  <si>
    <t>10.</t>
  </si>
  <si>
    <t xml:space="preserve">Gesamtergebnis Infektionsbedingte Folgeeingriffe
</t>
  </si>
  <si>
    <t>Ergebnisse bei erstmaligen Folgeeingriffen</t>
  </si>
  <si>
    <t xml:space="preserve">
</t>
  </si>
  <si>
    <t>Gesamtergebnise der kurzfristigen Entwicklung 2,5 Jahre (Funnel Plot)</t>
  </si>
  <si>
    <r>
      <rPr>
        <b/>
        <sz val="10"/>
        <color theme="1"/>
        <rFont val="Arial"/>
        <family val="2"/>
      </rPr>
      <t>Auffäligkeiten</t>
    </r>
    <r>
      <rPr>
        <sz val="10"/>
        <color theme="1"/>
        <rFont val="Arial"/>
        <family val="2"/>
      </rPr>
      <t xml:space="preserve"> bei der Mortalitätsrate 1 Monat nach OP</t>
    </r>
  </si>
  <si>
    <t>14.</t>
  </si>
  <si>
    <r>
      <rPr>
        <b/>
        <sz val="10"/>
        <color theme="1"/>
        <rFont val="Arial"/>
        <family val="2"/>
      </rPr>
      <t>Auffällige</t>
    </r>
    <r>
      <rPr>
        <sz val="10"/>
        <color theme="1"/>
        <rFont val="Arial"/>
        <family val="2"/>
      </rPr>
      <t xml:space="preserve"> Implantatsysteme: Gesamtergebnis kurzfristige Entwicklung 2,5 Jahre</t>
    </r>
  </si>
  <si>
    <t>EPRD</t>
  </si>
  <si>
    <t>rot</t>
  </si>
  <si>
    <t>blau oberhalb der Referenzlinie</t>
  </si>
  <si>
    <t>blau unterhalb der Referenzlinie</t>
  </si>
  <si>
    <t>grün</t>
  </si>
  <si>
    <t>Teilnahme an EPRD</t>
  </si>
  <si>
    <t>Auswertung 2021-2</t>
  </si>
  <si>
    <t>Auswertung 2022-1</t>
  </si>
  <si>
    <t>Auswertung 2022-2</t>
  </si>
  <si>
    <t>Auswertung 2023-1</t>
  </si>
  <si>
    <t>Auswertung 2023-2</t>
  </si>
  <si>
    <t>Auswertung 2024-1</t>
  </si>
  <si>
    <t>Auswertung 2024-2</t>
  </si>
  <si>
    <t>Auswertung 2025-1</t>
  </si>
  <si>
    <t>Auswertung 2025-2</t>
  </si>
  <si>
    <t>Auswertung 2026-1</t>
  </si>
  <si>
    <t>Auswertung 2026-2</t>
  </si>
  <si>
    <t>Auswertung 2027-1</t>
  </si>
  <si>
    <t>Auswertung 2027-2</t>
  </si>
  <si>
    <t>Auswertung 2028-1</t>
  </si>
  <si>
    <t>Auswertung 2028-2</t>
  </si>
  <si>
    <t>Auswertung 2029-1</t>
  </si>
  <si>
    <t>Auswertung 2029-2</t>
  </si>
  <si>
    <t>2021 / 2022</t>
  </si>
  <si>
    <t>2022 / 2023</t>
  </si>
  <si>
    <t>2023 / 2024</t>
  </si>
  <si>
    <t>2024 / 2025</t>
  </si>
  <si>
    <t>2025 / 2026</t>
  </si>
  <si>
    <t>2026 / 2027</t>
  </si>
  <si>
    <t>2027 / 2028</t>
  </si>
  <si>
    <t>Q1 (250122)</t>
  </si>
  <si>
    <t>zu betrachtende Jahresübersichten EPRD (2 letzten vorliegenden Jahre)</t>
  </si>
  <si>
    <t>Angaben beziehen sich auf die Auswertung:</t>
  </si>
  <si>
    <t>Dokumentation und Auswertung der EPRD Ergebnisse</t>
  </si>
  <si>
    <t>Transfusionsrate primäre elektive Hüft-TEPs</t>
  </si>
  <si>
    <t>Transfusionsrate primäre elektive K-TEPs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</si>
</sst>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indexed="8"/>
      <name val="Arial"/>
      <family val="2"/>
    </font>
    <font>
      <sz val="11"/>
      <color indexed="8"/>
      <name val="Calibri"/>
      <family val="2"/>
    </font>
    <font>
      <sz val="10"/>
      <color indexed="8"/>
      <name val="Arial"/>
      <family val="2"/>
    </font>
    <font>
      <b/>
      <i/>
      <sz val="10"/>
      <color theme="1"/>
      <name val="Arial"/>
      <family val="2"/>
    </font>
    <font>
      <sz val="10"/>
      <name val="Arial"/>
      <family val="2"/>
    </font>
    <font>
      <sz val="8"/>
      <color theme="1"/>
      <name val="Arial"/>
      <family val="2"/>
    </font>
    <font>
      <sz val="11"/>
      <color theme="1"/>
      <name val="Arial"/>
      <family val="2"/>
    </font>
    <font>
      <sz val="3"/>
      <color theme="1"/>
      <name val="Arial"/>
      <family val="2"/>
    </font>
    <font>
      <b/>
      <sz val="14"/>
      <color theme="1"/>
      <name val="Arial"/>
      <family val="2"/>
    </font>
    <font>
      <b/>
      <sz val="10"/>
      <name val="Arial"/>
      <family val="2"/>
    </font>
    <font>
      <b/>
      <sz val="8"/>
      <color theme="1"/>
      <name val="Arial"/>
      <family val="2"/>
    </font>
    <font>
      <b/>
      <u/>
      <sz val="10"/>
      <color theme="1"/>
      <name val="Arial"/>
      <family val="2"/>
    </font>
    <font>
      <b/>
      <sz val="10"/>
      <color rgb="FFFF0000"/>
      <name val="Arial"/>
      <family val="2"/>
    </font>
    <font>
      <sz val="10"/>
      <color rgb="FF000000"/>
      <name val="Arial"/>
      <family val="2"/>
    </font>
    <font>
      <sz val="9"/>
      <color theme="1"/>
      <name val="Arial"/>
      <family val="2"/>
    </font>
    <font>
      <sz val="9"/>
      <color indexed="81"/>
      <name val="Segoe UI"/>
      <family val="2"/>
    </font>
    <font>
      <u/>
      <sz val="11"/>
      <color theme="10"/>
      <name val="Calibri"/>
      <family val="2"/>
      <scheme val="minor"/>
    </font>
    <font>
      <b/>
      <sz val="12"/>
      <color theme="1"/>
      <name val="Arial"/>
      <family val="2"/>
    </font>
    <font>
      <u/>
      <sz val="10"/>
      <color theme="10"/>
      <name val="Arial"/>
      <family val="2"/>
    </font>
    <font>
      <sz val="10"/>
      <color rgb="FF0070C0"/>
      <name val="Arial"/>
      <family val="2"/>
    </font>
    <font>
      <sz val="10"/>
      <color theme="0"/>
      <name val="Arial"/>
      <family val="2"/>
    </font>
    <font>
      <sz val="9"/>
      <color theme="1"/>
      <name val="Calibri"/>
      <family val="2"/>
      <scheme val="minor"/>
    </font>
    <font>
      <sz val="8"/>
      <name val="Arial"/>
      <family val="2"/>
    </font>
    <font>
      <sz val="10"/>
      <color theme="1"/>
      <name val="Calibri"/>
      <family val="2"/>
      <scheme val="minor"/>
    </font>
    <font>
      <b/>
      <sz val="10"/>
      <color rgb="FF000000"/>
      <name val="Arial"/>
      <family val="2"/>
    </font>
    <font>
      <sz val="10"/>
      <color theme="9" tint="-0.249977111117893"/>
      <name val="Arial"/>
      <family val="2"/>
    </font>
    <font>
      <b/>
      <sz val="10"/>
      <color theme="9" tint="-0.249977111117893"/>
      <name val="Arial"/>
      <family val="2"/>
    </font>
    <font>
      <sz val="10"/>
      <name val="Calibri"/>
      <family val="2"/>
      <scheme val="minor"/>
    </font>
    <font>
      <b/>
      <sz val="12"/>
      <color rgb="FFFF0000"/>
      <name val="Calibri"/>
      <family val="2"/>
      <scheme val="minor"/>
    </font>
    <font>
      <sz val="10"/>
      <color theme="0" tint="-0.14999847407452621"/>
      <name val="Arial"/>
      <family val="2"/>
    </font>
    <font>
      <sz val="9"/>
      <color indexed="81"/>
      <name val="Arial"/>
      <family val="2"/>
    </font>
    <font>
      <u/>
      <sz val="10"/>
      <color theme="0"/>
      <name val="Arial"/>
      <family val="2"/>
    </font>
    <font>
      <sz val="11"/>
      <name val="Calibri"/>
      <family val="2"/>
      <scheme val="minor"/>
    </font>
    <font>
      <sz val="11"/>
      <color theme="0" tint="-0.34998626667073579"/>
      <name val="Arial"/>
      <family val="2"/>
    </font>
    <font>
      <sz val="8"/>
      <color theme="0"/>
      <name val="Arial"/>
      <family val="2"/>
    </font>
    <font>
      <b/>
      <u/>
      <sz val="9"/>
      <color indexed="81"/>
      <name val="Segoe UI"/>
      <family val="2"/>
    </font>
    <font>
      <i/>
      <sz val="11"/>
      <color theme="1"/>
      <name val="Calibri"/>
      <family val="2"/>
      <scheme val="minor"/>
    </font>
    <font>
      <b/>
      <i/>
      <sz val="8"/>
      <color theme="1"/>
      <name val="Arial"/>
      <family val="2"/>
    </font>
    <font>
      <i/>
      <sz val="10"/>
      <color theme="1"/>
      <name val="Arial"/>
      <family val="2"/>
    </font>
    <font>
      <b/>
      <sz val="11"/>
      <color theme="0"/>
      <name val="Arial"/>
      <family val="2"/>
    </font>
    <font>
      <sz val="11"/>
      <color theme="0"/>
      <name val="Arial"/>
      <family val="2"/>
    </font>
    <font>
      <b/>
      <sz val="10"/>
      <color indexed="81"/>
      <name val="Arial"/>
      <family val="2"/>
    </font>
    <font>
      <sz val="10"/>
      <color indexed="81"/>
      <name val="Arial"/>
      <family val="2"/>
    </font>
    <font>
      <b/>
      <sz val="11"/>
      <color theme="1"/>
      <name val="Arial"/>
      <family val="2"/>
    </font>
  </fonts>
  <fills count="1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lightUp">
        <bgColor theme="0" tint="-0.14999847407452621"/>
      </patternFill>
    </fill>
    <fill>
      <patternFill patternType="solid">
        <fgColor rgb="FFE8F5FC"/>
        <bgColor indexed="64"/>
      </patternFill>
    </fill>
    <fill>
      <patternFill patternType="solid">
        <fgColor theme="9" tint="-0.249977111117893"/>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9"/>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E26B0A"/>
        <bgColor indexed="64"/>
      </patternFill>
    </fill>
  </fills>
  <borders count="5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top style="thin">
        <color indexed="64"/>
      </top>
      <bottom style="double">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medium">
        <color auto="1"/>
      </right>
      <top style="medium">
        <color auto="1"/>
      </top>
      <bottom/>
      <diagonal/>
    </border>
  </borders>
  <cellStyleXfs count="3">
    <xf numFmtId="0" fontId="0" fillId="0" borderId="0"/>
    <xf numFmtId="9" fontId="8" fillId="0" borderId="0" applyFont="0" applyFill="0" applyBorder="0" applyAlignment="0" applyProtection="0"/>
    <xf numFmtId="0" fontId="23" fillId="0" borderId="0" applyNumberFormat="0" applyFill="0" applyBorder="0" applyAlignment="0" applyProtection="0"/>
  </cellStyleXfs>
  <cellXfs count="576">
    <xf numFmtId="0" fontId="0" fillId="0" borderId="0" xfId="0"/>
    <xf numFmtId="0" fontId="4"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2" xfId="0" applyFont="1" applyFill="1" applyBorder="1" applyAlignment="1">
      <alignment horizontal="center" vertical="center"/>
    </xf>
    <xf numFmtId="0" fontId="4" fillId="0" borderId="25"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6" borderId="0" xfId="0" applyFont="1" applyFill="1"/>
    <xf numFmtId="10" fontId="4" fillId="4" borderId="1" xfId="0" applyNumberFormat="1" applyFont="1" applyFill="1" applyBorder="1" applyAlignment="1">
      <alignment horizontal="center" vertical="center" wrapText="1"/>
    </xf>
    <xf numFmtId="0" fontId="4" fillId="6" borderId="0" xfId="0" applyFont="1" applyFill="1" applyAlignment="1">
      <alignment horizontal="center"/>
    </xf>
    <xf numFmtId="0" fontId="4" fillId="4" borderId="1" xfId="0" applyFont="1" applyFill="1" applyBorder="1" applyAlignment="1">
      <alignment horizontal="center" vertical="center" wrapText="1"/>
    </xf>
    <xf numFmtId="0" fontId="6" fillId="2" borderId="1" xfId="0" applyFont="1" applyFill="1" applyBorder="1" applyAlignment="1">
      <alignment vertical="center" wrapText="1"/>
    </xf>
    <xf numFmtId="1" fontId="4" fillId="4" borderId="1" xfId="0" applyNumberFormat="1" applyFont="1" applyFill="1" applyBorder="1" applyAlignment="1">
      <alignment horizontal="center" vertical="center" wrapText="1"/>
    </xf>
    <xf numFmtId="0" fontId="3" fillId="3" borderId="27"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1" fontId="3" fillId="0" borderId="1" xfId="0" applyNumberFormat="1" applyFont="1" applyBorder="1" applyAlignment="1" applyProtection="1">
      <alignment horizontal="center" vertical="center" wrapText="1"/>
      <protection locked="0"/>
    </xf>
    <xf numFmtId="0" fontId="12" fillId="3"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3" fillId="0" borderId="0" xfId="0" applyFont="1"/>
    <xf numFmtId="0" fontId="11" fillId="0" borderId="0" xfId="0" applyFont="1"/>
    <xf numFmtId="0" fontId="4" fillId="4" borderId="28"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6" xfId="0" applyFont="1" applyFill="1" applyBorder="1" applyAlignment="1">
      <alignment horizontal="center" vertical="top" wrapText="1"/>
    </xf>
    <xf numFmtId="0" fontId="4" fillId="4" borderId="1" xfId="0" applyFont="1" applyFill="1" applyBorder="1" applyAlignment="1">
      <alignment horizontal="center" vertical="top" wrapText="1"/>
    </xf>
    <xf numFmtId="0" fontId="3" fillId="0" borderId="1" xfId="0" applyFont="1" applyBorder="1" applyAlignment="1" applyProtection="1">
      <alignment horizontal="center" vertical="center"/>
      <protection locked="0"/>
    </xf>
    <xf numFmtId="0" fontId="4" fillId="5" borderId="26" xfId="0" applyFont="1" applyFill="1" applyBorder="1" applyAlignment="1">
      <alignment horizontal="center" vertical="center" wrapText="1"/>
    </xf>
    <xf numFmtId="0" fontId="6" fillId="0" borderId="0" xfId="0" applyFont="1" applyAlignment="1">
      <alignment horizontal="left" vertical="center"/>
    </xf>
    <xf numFmtId="0" fontId="3" fillId="0" borderId="9" xfId="0" applyFont="1" applyBorder="1"/>
    <xf numFmtId="0" fontId="11" fillId="0" borderId="9" xfId="0" applyFont="1" applyBorder="1"/>
    <xf numFmtId="0" fontId="26" fillId="0" borderId="0" xfId="0" applyFont="1"/>
    <xf numFmtId="0" fontId="13" fillId="0" borderId="0" xfId="0" applyFont="1"/>
    <xf numFmtId="0" fontId="13" fillId="0" borderId="0" xfId="0" applyFont="1" applyAlignment="1">
      <alignment horizontal="center" vertical="center"/>
    </xf>
    <xf numFmtId="0" fontId="13" fillId="0" borderId="0" xfId="0" applyFont="1" applyAlignment="1">
      <alignment horizontal="left"/>
    </xf>
    <xf numFmtId="0" fontId="3"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horizontal="center"/>
    </xf>
    <xf numFmtId="0" fontId="19" fillId="0" borderId="0" xfId="0" applyFont="1"/>
    <xf numFmtId="0" fontId="19" fillId="0" borderId="0" xfId="0" quotePrefix="1" applyFont="1" applyAlignment="1">
      <alignment horizontal="left" vertical="center" wrapText="1"/>
    </xf>
    <xf numFmtId="0" fontId="4" fillId="0" borderId="3" xfId="0" applyFont="1" applyBorder="1" applyAlignment="1">
      <alignment horizontal="left" vertical="center"/>
    </xf>
    <xf numFmtId="0" fontId="10" fillId="0" borderId="0" xfId="0" applyFont="1" applyAlignment="1">
      <alignment vertical="center"/>
    </xf>
    <xf numFmtId="0" fontId="20" fillId="0" borderId="0" xfId="0" applyFont="1" applyAlignment="1">
      <alignment horizontal="left" vertical="center"/>
    </xf>
    <xf numFmtId="0" fontId="4" fillId="0" borderId="0" xfId="0" applyFont="1" applyAlignment="1">
      <alignment horizontal="left" vertical="top"/>
    </xf>
    <xf numFmtId="0" fontId="6" fillId="0" borderId="0" xfId="0" applyFont="1" applyAlignment="1">
      <alignment horizontal="center" vertical="center" wrapText="1"/>
    </xf>
    <xf numFmtId="16" fontId="10" fillId="0" borderId="0" xfId="0" applyNumberFormat="1" applyFont="1" applyAlignment="1">
      <alignment horizontal="left" vertical="center"/>
    </xf>
    <xf numFmtId="0" fontId="12" fillId="0" borderId="0" xfId="0" applyFont="1" applyAlignment="1">
      <alignment horizontal="left" vertical="top" wrapText="1"/>
    </xf>
    <xf numFmtId="0" fontId="4" fillId="0" borderId="0" xfId="0" applyFont="1" applyAlignment="1">
      <alignment horizontal="left"/>
    </xf>
    <xf numFmtId="49" fontId="18" fillId="0" borderId="0" xfId="0" applyNumberFormat="1" applyFont="1"/>
    <xf numFmtId="49" fontId="3" fillId="0" borderId="0" xfId="0" applyNumberFormat="1" applyFont="1"/>
    <xf numFmtId="49" fontId="17" fillId="0" borderId="0" xfId="0" applyNumberFormat="1" applyFont="1" applyAlignment="1">
      <alignment vertical="top"/>
    </xf>
    <xf numFmtId="0" fontId="12" fillId="0" borderId="0" xfId="0" applyFont="1"/>
    <xf numFmtId="0" fontId="4" fillId="3" borderId="0" xfId="0" applyFont="1" applyFill="1"/>
    <xf numFmtId="0" fontId="4" fillId="3" borderId="0" xfId="0" applyFont="1" applyFill="1" applyAlignment="1">
      <alignment vertical="center"/>
    </xf>
    <xf numFmtId="0" fontId="4" fillId="3" borderId="0" xfId="0" applyFont="1" applyFill="1" applyAlignment="1">
      <alignment horizontal="center"/>
    </xf>
    <xf numFmtId="0" fontId="4" fillId="4" borderId="3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12" fillId="4" borderId="6" xfId="0" applyFont="1" applyFill="1" applyBorder="1" applyAlignment="1">
      <alignment horizontal="center" wrapText="1"/>
    </xf>
    <xf numFmtId="0" fontId="12" fillId="4" borderId="10" xfId="0" applyFont="1" applyFill="1" applyBorder="1" applyAlignment="1">
      <alignment horizontal="center" wrapText="1"/>
    </xf>
    <xf numFmtId="0" fontId="4" fillId="2" borderId="1" xfId="0" applyFont="1" applyFill="1" applyBorder="1" applyAlignment="1">
      <alignment horizontal="center" vertical="center" wrapText="1"/>
    </xf>
    <xf numFmtId="0" fontId="4" fillId="0" borderId="0" xfId="0" applyFont="1" applyAlignment="1">
      <alignment vertical="center" wrapText="1"/>
    </xf>
    <xf numFmtId="0" fontId="4" fillId="0" borderId="20"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6" fillId="4" borderId="47"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4" borderId="20" xfId="0" applyFont="1" applyFill="1" applyBorder="1" applyAlignment="1">
      <alignment horizontal="center" vertical="center"/>
    </xf>
    <xf numFmtId="0" fontId="4" fillId="4" borderId="9" xfId="0" applyFont="1" applyFill="1" applyBorder="1" applyAlignment="1">
      <alignment horizontal="center" vertical="center" wrapText="1"/>
    </xf>
    <xf numFmtId="0" fontId="3" fillId="0" borderId="0" xfId="0" applyFont="1" applyAlignment="1">
      <alignment horizontal="center" vertical="center" wrapText="1"/>
    </xf>
    <xf numFmtId="0" fontId="3" fillId="8" borderId="0" xfId="0" applyFont="1" applyFill="1" applyAlignment="1">
      <alignment horizontal="left" vertical="center"/>
    </xf>
    <xf numFmtId="0" fontId="3" fillId="8" borderId="0" xfId="0" applyFont="1" applyFill="1"/>
    <xf numFmtId="49" fontId="3" fillId="3" borderId="0" xfId="0" applyNumberFormat="1" applyFont="1" applyFill="1"/>
    <xf numFmtId="0" fontId="6" fillId="4" borderId="49" xfId="0" applyFont="1" applyFill="1" applyBorder="1" applyAlignment="1">
      <alignment horizontal="center" vertical="center" wrapText="1"/>
    </xf>
    <xf numFmtId="0" fontId="4" fillId="3" borderId="0" xfId="0" applyFont="1" applyFill="1" applyAlignment="1">
      <alignment horizontal="center" vertical="top" wrapText="1"/>
    </xf>
    <xf numFmtId="0" fontId="6" fillId="4" borderId="9" xfId="0" applyFont="1" applyFill="1" applyBorder="1" applyAlignment="1">
      <alignment horizontal="center"/>
    </xf>
    <xf numFmtId="0" fontId="4" fillId="5" borderId="9" xfId="0" applyFont="1" applyFill="1" applyBorder="1" applyAlignment="1">
      <alignment horizontal="center" vertical="center" wrapText="1"/>
    </xf>
    <xf numFmtId="0" fontId="6" fillId="4" borderId="25" xfId="0" applyFont="1" applyFill="1" applyBorder="1" applyAlignment="1">
      <alignment horizontal="center"/>
    </xf>
    <xf numFmtId="1" fontId="4" fillId="4" borderId="25" xfId="0" applyNumberFormat="1" applyFont="1" applyFill="1" applyBorder="1" applyAlignment="1">
      <alignment horizontal="center" vertical="center" shrinkToFit="1"/>
    </xf>
    <xf numFmtId="0" fontId="6" fillId="4" borderId="18" xfId="0" applyFont="1" applyFill="1" applyBorder="1" applyAlignment="1">
      <alignment horizontal="center"/>
    </xf>
    <xf numFmtId="0" fontId="4" fillId="5" borderId="18"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6" fillId="4" borderId="47" xfId="0" applyFont="1" applyFill="1" applyBorder="1" applyAlignment="1">
      <alignment horizontal="center"/>
    </xf>
    <xf numFmtId="0" fontId="6" fillId="4" borderId="36" xfId="0" applyFont="1" applyFill="1" applyBorder="1" applyAlignment="1">
      <alignment horizontal="center" vertical="center" wrapText="1"/>
    </xf>
    <xf numFmtId="0" fontId="6" fillId="4" borderId="20" xfId="0" applyFont="1" applyFill="1" applyBorder="1" applyAlignment="1">
      <alignment horizontal="center"/>
    </xf>
    <xf numFmtId="0" fontId="4" fillId="5" borderId="25" xfId="0" applyFont="1" applyFill="1" applyBorder="1" applyAlignment="1">
      <alignment horizontal="center" vertical="center" wrapText="1"/>
    </xf>
    <xf numFmtId="1" fontId="6" fillId="4" borderId="47" xfId="0" applyNumberFormat="1"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2" xfId="0" applyFont="1" applyFill="1" applyBorder="1" applyAlignment="1">
      <alignment horizontal="center"/>
    </xf>
    <xf numFmtId="0" fontId="6" fillId="4" borderId="23" xfId="0" applyFont="1" applyFill="1" applyBorder="1" applyAlignment="1">
      <alignment horizontal="center" vertical="center" wrapText="1"/>
    </xf>
    <xf numFmtId="1" fontId="4" fillId="4" borderId="35" xfId="0" applyNumberFormat="1" applyFont="1" applyFill="1" applyBorder="1" applyAlignment="1">
      <alignment horizontal="center" vertical="center" wrapText="1"/>
    </xf>
    <xf numFmtId="0" fontId="4" fillId="7" borderId="20" xfId="0" applyFont="1" applyFill="1" applyBorder="1" applyAlignment="1" applyProtection="1">
      <alignment horizontal="center" vertical="center"/>
      <protection locked="0"/>
    </xf>
    <xf numFmtId="0" fontId="4" fillId="7" borderId="20"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wrapText="1"/>
      <protection locked="0"/>
    </xf>
    <xf numFmtId="0" fontId="4" fillId="7" borderId="25" xfId="0" applyFont="1" applyFill="1" applyBorder="1" applyAlignment="1" applyProtection="1">
      <alignment horizontal="center" vertical="center"/>
      <protection locked="0"/>
    </xf>
    <xf numFmtId="0" fontId="4" fillId="7" borderId="25" xfId="0" applyFont="1" applyFill="1" applyBorder="1" applyAlignment="1" applyProtection="1">
      <alignment horizontal="center" vertical="center" wrapText="1"/>
      <protection locked="0"/>
    </xf>
    <xf numFmtId="0" fontId="4" fillId="7" borderId="18" xfId="0" applyFont="1" applyFill="1" applyBorder="1" applyAlignment="1" applyProtection="1">
      <alignment horizontal="center" vertical="center"/>
      <protection locked="0"/>
    </xf>
    <xf numFmtId="0" fontId="4" fillId="7" borderId="18" xfId="0" applyFont="1" applyFill="1" applyBorder="1" applyAlignment="1" applyProtection="1">
      <alignment horizontal="center" vertical="center" wrapText="1"/>
      <protection locked="0"/>
    </xf>
    <xf numFmtId="0" fontId="6" fillId="3" borderId="0" xfId="0" applyFont="1" applyFill="1"/>
    <xf numFmtId="0" fontId="3" fillId="0" borderId="0" xfId="0" applyFont="1" applyAlignment="1">
      <alignment horizontal="left" vertical="center" wrapText="1"/>
    </xf>
    <xf numFmtId="1" fontId="6" fillId="0" borderId="0" xfId="0" applyNumberFormat="1" applyFont="1" applyAlignment="1">
      <alignment horizontal="center" vertical="center" wrapText="1"/>
    </xf>
    <xf numFmtId="1" fontId="6" fillId="0" borderId="0" xfId="0" applyNumberFormat="1" applyFont="1" applyAlignment="1">
      <alignment horizontal="center"/>
    </xf>
    <xf numFmtId="0" fontId="6" fillId="0" borderId="0" xfId="0" applyFont="1" applyAlignment="1">
      <alignment vertical="center"/>
    </xf>
    <xf numFmtId="1" fontId="4" fillId="4" borderId="14" xfId="0" applyNumberFormat="1" applyFont="1" applyFill="1" applyBorder="1" applyAlignment="1">
      <alignment horizontal="center" vertical="center" wrapText="1"/>
    </xf>
    <xf numFmtId="1" fontId="4" fillId="4" borderId="7" xfId="0" applyNumberFormat="1" applyFont="1" applyFill="1" applyBorder="1" applyAlignment="1">
      <alignment horizontal="center" vertical="center" wrapText="1"/>
    </xf>
    <xf numFmtId="0" fontId="11" fillId="3" borderId="0" xfId="0" applyFont="1" applyFill="1"/>
    <xf numFmtId="0" fontId="28" fillId="0" borderId="0" xfId="0" applyFont="1"/>
    <xf numFmtId="0" fontId="28" fillId="0" borderId="0" xfId="0" applyFont="1" applyAlignment="1">
      <alignment vertical="top" wrapText="1"/>
    </xf>
    <xf numFmtId="0" fontId="28" fillId="4" borderId="9" xfId="0" applyFont="1" applyFill="1" applyBorder="1" applyAlignment="1">
      <alignment vertical="top" wrapText="1"/>
    </xf>
    <xf numFmtId="0" fontId="28" fillId="0" borderId="9" xfId="0" applyFont="1" applyBorder="1" applyAlignment="1">
      <alignment horizontal="left" vertical="top" wrapText="1"/>
    </xf>
    <xf numFmtId="14" fontId="28" fillId="0" borderId="9" xfId="0" applyNumberFormat="1" applyFont="1" applyBorder="1" applyAlignment="1">
      <alignment horizontal="left" vertical="top" wrapText="1"/>
    </xf>
    <xf numFmtId="1" fontId="28" fillId="0" borderId="9" xfId="0" applyNumberFormat="1" applyFont="1" applyBorder="1" applyAlignment="1">
      <alignment horizontal="left" vertical="top" wrapText="1"/>
    </xf>
    <xf numFmtId="0" fontId="28" fillId="0" borderId="0" xfId="0" applyFont="1" applyAlignment="1">
      <alignment horizontal="left" vertical="top" wrapText="1"/>
    </xf>
    <xf numFmtId="0" fontId="28" fillId="0" borderId="9" xfId="0" applyFont="1" applyBorder="1" applyAlignment="1">
      <alignment horizontal="left"/>
    </xf>
    <xf numFmtId="0" fontId="28" fillId="0" borderId="9" xfId="0" quotePrefix="1" applyFont="1" applyBorder="1" applyAlignment="1">
      <alignment horizontal="left"/>
    </xf>
    <xf numFmtId="0" fontId="28" fillId="0" borderId="0" xfId="0" applyFont="1" applyAlignment="1">
      <alignment horizontal="left"/>
    </xf>
    <xf numFmtId="10" fontId="28" fillId="0" borderId="9" xfId="0" applyNumberFormat="1" applyFont="1" applyBorder="1" applyAlignment="1">
      <alignment horizontal="left" vertical="top" wrapText="1"/>
    </xf>
    <xf numFmtId="0" fontId="6" fillId="2" borderId="2" xfId="0" applyFont="1" applyFill="1" applyBorder="1" applyAlignment="1">
      <alignment vertical="center" wrapText="1"/>
    </xf>
    <xf numFmtId="0" fontId="6" fillId="2" borderId="5" xfId="0" applyFont="1" applyFill="1" applyBorder="1" applyAlignment="1">
      <alignment vertical="center" wrapText="1"/>
    </xf>
    <xf numFmtId="49" fontId="6" fillId="2" borderId="1" xfId="0" applyNumberFormat="1" applyFont="1" applyFill="1" applyBorder="1" applyAlignment="1">
      <alignment horizontal="center" vertical="center" wrapText="1"/>
    </xf>
    <xf numFmtId="0" fontId="3" fillId="0" borderId="9" xfId="0" applyFont="1" applyBorder="1" applyAlignment="1" applyProtection="1">
      <alignment horizontal="center" vertical="center"/>
      <protection locked="0"/>
    </xf>
    <xf numFmtId="0" fontId="27" fillId="0" borderId="0" xfId="0" applyFont="1" applyAlignment="1" applyProtection="1">
      <alignment horizontal="center" vertical="center" wrapText="1" shrinkToFit="1"/>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2" fillId="0" borderId="0" xfId="0" applyFont="1" applyAlignment="1">
      <alignment horizontal="center" vertical="center" wrapText="1"/>
    </xf>
    <xf numFmtId="0" fontId="29" fillId="0" borderId="0" xfId="0" applyFont="1"/>
    <xf numFmtId="0" fontId="29" fillId="0" borderId="0" xfId="0" applyFont="1" applyAlignment="1">
      <alignment horizontal="right"/>
    </xf>
    <xf numFmtId="0" fontId="12" fillId="0" borderId="9" xfId="0" applyFont="1" applyBorder="1" applyAlignment="1">
      <alignment horizontal="left" vertical="top"/>
    </xf>
    <xf numFmtId="0" fontId="12" fillId="4" borderId="9" xfId="0" applyFont="1" applyFill="1" applyBorder="1" applyAlignment="1">
      <alignment horizontal="left" vertical="top" wrapText="1"/>
    </xf>
    <xf numFmtId="0" fontId="12" fillId="0" borderId="9" xfId="0" applyFont="1" applyBorder="1" applyAlignment="1">
      <alignment horizontal="left" vertical="top" wrapText="1"/>
    </xf>
    <xf numFmtId="0" fontId="2" fillId="4" borderId="6" xfId="0" applyFont="1" applyFill="1" applyBorder="1" applyAlignment="1">
      <alignment horizontal="center" vertical="center"/>
    </xf>
    <xf numFmtId="0" fontId="2" fillId="4" borderId="6" xfId="0" applyFont="1" applyFill="1" applyBorder="1" applyAlignment="1">
      <alignment vertical="center" wrapText="1"/>
    </xf>
    <xf numFmtId="0" fontId="2" fillId="0" borderId="1" xfId="0" applyFont="1" applyBorder="1" applyAlignment="1">
      <alignment vertical="center" wrapText="1"/>
    </xf>
    <xf numFmtId="0" fontId="2" fillId="4" borderId="1" xfId="0" applyFont="1" applyFill="1" applyBorder="1" applyAlignment="1">
      <alignment vertical="center" wrapText="1"/>
    </xf>
    <xf numFmtId="49" fontId="2" fillId="4" borderId="6"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49" fontId="2" fillId="4" borderId="1" xfId="0" applyNumberFormat="1" applyFont="1" applyFill="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 fillId="0" borderId="0" xfId="0" applyFont="1" applyAlignment="1">
      <alignment horizontal="left" vertical="center"/>
    </xf>
    <xf numFmtId="0" fontId="3" fillId="0" borderId="0" xfId="0" quotePrefix="1" applyFont="1"/>
    <xf numFmtId="0" fontId="2" fillId="0" borderId="9" xfId="0" applyFont="1" applyBorder="1"/>
    <xf numFmtId="14" fontId="3" fillId="0" borderId="9" xfId="0" applyNumberFormat="1" applyFont="1" applyBorder="1"/>
    <xf numFmtId="15" fontId="3" fillId="0" borderId="9" xfId="0" applyNumberFormat="1" applyFont="1" applyBorder="1"/>
    <xf numFmtId="14" fontId="3" fillId="0" borderId="0" xfId="0" applyNumberFormat="1" applyFont="1"/>
    <xf numFmtId="0" fontId="4" fillId="9" borderId="10" xfId="0" applyFont="1" applyFill="1" applyBorder="1"/>
    <xf numFmtId="16" fontId="6" fillId="9" borderId="11" xfId="0" applyNumberFormat="1" applyFont="1" applyFill="1" applyBorder="1" applyAlignment="1">
      <alignment horizontal="left" vertical="center"/>
    </xf>
    <xf numFmtId="0" fontId="10" fillId="9" borderId="11" xfId="0" applyFont="1" applyFill="1" applyBorder="1" applyAlignment="1">
      <alignment vertical="center"/>
    </xf>
    <xf numFmtId="0" fontId="4" fillId="9" borderId="11" xfId="0" applyFont="1" applyFill="1" applyBorder="1"/>
    <xf numFmtId="0" fontId="4" fillId="9" borderId="12" xfId="0" applyFont="1" applyFill="1" applyBorder="1"/>
    <xf numFmtId="0" fontId="4" fillId="9" borderId="13" xfId="0" applyFont="1" applyFill="1" applyBorder="1"/>
    <xf numFmtId="0" fontId="6" fillId="9" borderId="0" xfId="0" applyFont="1" applyFill="1" applyAlignment="1">
      <alignment vertical="center"/>
    </xf>
    <xf numFmtId="0" fontId="10" fillId="9" borderId="0" xfId="0" applyFont="1" applyFill="1" applyAlignment="1">
      <alignment vertical="center"/>
    </xf>
    <xf numFmtId="0" fontId="4" fillId="9" borderId="0" xfId="0" applyFont="1" applyFill="1"/>
    <xf numFmtId="0" fontId="4" fillId="9" borderId="3" xfId="0" applyFont="1" applyFill="1" applyBorder="1"/>
    <xf numFmtId="0" fontId="4" fillId="9" borderId="14" xfId="0" applyFont="1" applyFill="1" applyBorder="1"/>
    <xf numFmtId="0" fontId="3" fillId="9" borderId="0" xfId="0" applyFont="1" applyFill="1"/>
    <xf numFmtId="0" fontId="12" fillId="9" borderId="0" xfId="0" applyFont="1" applyFill="1" applyAlignment="1">
      <alignment horizontal="left" vertical="top" wrapText="1"/>
    </xf>
    <xf numFmtId="0" fontId="12" fillId="9" borderId="15" xfId="0" applyFont="1" applyFill="1" applyBorder="1" applyAlignment="1">
      <alignment horizontal="left" vertical="top" wrapText="1"/>
    </xf>
    <xf numFmtId="0" fontId="4" fillId="9" borderId="15" xfId="0" applyFont="1" applyFill="1" applyBorder="1" applyAlignment="1">
      <alignment horizontal="center" vertical="center" wrapText="1"/>
    </xf>
    <xf numFmtId="0" fontId="4" fillId="9" borderId="15" xfId="0" applyFont="1" applyFill="1" applyBorder="1"/>
    <xf numFmtId="0" fontId="4" fillId="9" borderId="16" xfId="0" applyFont="1" applyFill="1" applyBorder="1"/>
    <xf numFmtId="0" fontId="4" fillId="4" borderId="22" xfId="0" applyFont="1" applyFill="1" applyBorder="1" applyAlignment="1">
      <alignment horizontal="center" vertical="center" wrapText="1" shrinkToFit="1"/>
    </xf>
    <xf numFmtId="0" fontId="4" fillId="0" borderId="50" xfId="0" applyFont="1" applyBorder="1"/>
    <xf numFmtId="1" fontId="9"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0" fontId="1" fillId="8" borderId="0" xfId="0" applyFont="1" applyFill="1" applyAlignment="1">
      <alignment horizontal="left" vertical="center"/>
    </xf>
    <xf numFmtId="1" fontId="9" fillId="3" borderId="0" xfId="0" applyNumberFormat="1" applyFont="1" applyFill="1" applyAlignment="1">
      <alignment vertical="center"/>
    </xf>
    <xf numFmtId="1" fontId="7" fillId="3" borderId="0" xfId="0" applyNumberFormat="1" applyFont="1" applyFill="1" applyAlignment="1">
      <alignment vertical="center"/>
    </xf>
    <xf numFmtId="0" fontId="4" fillId="0" borderId="0" xfId="0" applyFont="1" applyAlignment="1">
      <alignment horizontal="left" vertical="top" wrapText="1"/>
    </xf>
    <xf numFmtId="0" fontId="4" fillId="0" borderId="0" xfId="0" applyFont="1" applyAlignment="1">
      <alignment horizontal="center" vertical="center" wrapText="1"/>
    </xf>
    <xf numFmtId="0" fontId="1" fillId="0" borderId="0" xfId="0" applyFont="1"/>
    <xf numFmtId="0" fontId="4" fillId="0" borderId="40" xfId="0" applyFont="1" applyBorder="1" applyAlignment="1">
      <alignment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16" fillId="0" borderId="0" xfId="0" quotePrefix="1" applyFont="1" applyAlignment="1">
      <alignment vertical="center" wrapText="1"/>
    </xf>
    <xf numFmtId="49" fontId="1" fillId="0" borderId="2" xfId="0" applyNumberFormat="1" applyFont="1" applyBorder="1" applyAlignment="1" applyProtection="1">
      <alignment horizontal="center" vertical="center"/>
      <protection locked="0"/>
    </xf>
    <xf numFmtId="0" fontId="1" fillId="0" borderId="9" xfId="0" applyFont="1" applyBorder="1"/>
    <xf numFmtId="0" fontId="27" fillId="0" borderId="0" xfId="0" applyFont="1" applyAlignment="1">
      <alignment vertical="center"/>
    </xf>
    <xf numFmtId="0" fontId="1" fillId="4" borderId="1" xfId="0" applyFont="1" applyFill="1" applyBorder="1" applyAlignment="1">
      <alignment horizontal="center" vertical="center"/>
    </xf>
    <xf numFmtId="0" fontId="1" fillId="0" borderId="0" xfId="0" applyFont="1" applyAlignment="1">
      <alignment horizontal="left" vertical="top"/>
    </xf>
    <xf numFmtId="0" fontId="6" fillId="4" borderId="1" xfId="0" applyFont="1" applyFill="1" applyBorder="1" applyAlignment="1">
      <alignment horizontal="center" vertical="center"/>
    </xf>
    <xf numFmtId="0" fontId="4" fillId="4" borderId="28" xfId="0" applyFont="1" applyFill="1" applyBorder="1" applyAlignment="1">
      <alignment horizontal="center" vertical="center" wrapText="1" shrinkToFit="1"/>
    </xf>
    <xf numFmtId="0" fontId="4" fillId="9"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9" borderId="0" xfId="0" applyFont="1" applyFill="1"/>
    <xf numFmtId="49" fontId="4" fillId="0" borderId="0" xfId="0" applyNumberFormat="1" applyFont="1" applyAlignment="1">
      <alignment vertical="center"/>
    </xf>
    <xf numFmtId="0" fontId="4" fillId="0" borderId="0" xfId="0" applyFont="1" applyAlignment="1">
      <alignment vertical="center" shrinkToFit="1"/>
    </xf>
    <xf numFmtId="0" fontId="3" fillId="4" borderId="4" xfId="0" applyFont="1" applyFill="1" applyBorder="1" applyAlignment="1">
      <alignment horizontal="center" vertical="center"/>
    </xf>
    <xf numFmtId="1" fontId="4" fillId="3" borderId="0" xfId="0" applyNumberFormat="1" applyFont="1" applyFill="1"/>
    <xf numFmtId="0" fontId="32" fillId="9" borderId="0" xfId="0" applyFont="1" applyFill="1" applyAlignment="1">
      <alignment vertical="top"/>
    </xf>
    <xf numFmtId="0" fontId="6" fillId="10" borderId="1" xfId="0" applyFont="1" applyFill="1" applyBorder="1" applyAlignment="1">
      <alignment horizontal="center" vertical="center" wrapText="1"/>
    </xf>
    <xf numFmtId="0" fontId="6" fillId="10" borderId="48" xfId="0" applyFont="1" applyFill="1" applyBorder="1" applyAlignment="1">
      <alignment horizontal="center" vertical="center" wrapText="1"/>
    </xf>
    <xf numFmtId="0" fontId="6" fillId="10" borderId="12" xfId="0" applyFont="1" applyFill="1" applyBorder="1" applyAlignment="1">
      <alignment horizontal="center" vertical="center" wrapText="1"/>
    </xf>
    <xf numFmtId="1" fontId="9" fillId="7" borderId="1" xfId="0" applyNumberFormat="1" applyFont="1" applyFill="1" applyBorder="1" applyAlignment="1" applyProtection="1">
      <alignment horizontal="center" vertical="center"/>
      <protection locked="0"/>
    </xf>
    <xf numFmtId="1" fontId="7" fillId="4" borderId="7" xfId="0" applyNumberFormat="1" applyFont="1" applyFill="1" applyBorder="1" applyAlignment="1">
      <alignment horizontal="center" vertical="center"/>
    </xf>
    <xf numFmtId="0" fontId="3" fillId="0" borderId="0" xfId="0" applyFont="1" applyAlignment="1">
      <alignment vertical="top" wrapText="1" shrinkToFit="1"/>
    </xf>
    <xf numFmtId="0" fontId="31" fillId="10" borderId="6"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12" fillId="0" borderId="13" xfId="0" applyFont="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14"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10" xfId="0" applyFont="1" applyBorder="1" applyAlignment="1" applyProtection="1">
      <alignment vertical="center" wrapText="1"/>
      <protection locked="0"/>
    </xf>
    <xf numFmtId="0" fontId="12" fillId="0" borderId="13" xfId="0" applyFont="1" applyBorder="1" applyAlignment="1" applyProtection="1">
      <alignment horizontal="left" vertical="center" wrapText="1"/>
      <protection locked="0"/>
    </xf>
    <xf numFmtId="0" fontId="12" fillId="0" borderId="8" xfId="0" applyFont="1" applyBorder="1" applyAlignment="1" applyProtection="1">
      <alignment vertical="center" wrapText="1"/>
      <protection locked="0"/>
    </xf>
    <xf numFmtId="0" fontId="12" fillId="0" borderId="4" xfId="0" applyFont="1" applyBorder="1" applyAlignment="1" applyProtection="1">
      <alignment horizontal="left" vertical="center" wrapText="1"/>
      <protection locked="0"/>
    </xf>
    <xf numFmtId="49" fontId="10" fillId="0" borderId="0" xfId="0" applyNumberFormat="1" applyFont="1" applyAlignment="1">
      <alignment vertical="center"/>
    </xf>
    <xf numFmtId="0" fontId="4" fillId="0" borderId="0" xfId="0" applyFont="1" applyAlignment="1">
      <alignment vertical="center"/>
    </xf>
    <xf numFmtId="0" fontId="12" fillId="0" borderId="0" xfId="0" applyFont="1" applyAlignment="1">
      <alignment wrapText="1"/>
    </xf>
    <xf numFmtId="10" fontId="4" fillId="0" borderId="0" xfId="0" applyNumberFormat="1" applyFont="1"/>
    <xf numFmtId="0" fontId="3" fillId="4" borderId="6"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49" fontId="3" fillId="0" borderId="0" xfId="0" applyNumberFormat="1" applyFont="1" applyAlignment="1">
      <alignment vertical="center"/>
    </xf>
    <xf numFmtId="0" fontId="1" fillId="7" borderId="1" xfId="0" applyFont="1" applyFill="1" applyBorder="1" applyAlignment="1" applyProtection="1">
      <alignment horizontal="center" vertical="center" shrinkToFit="1"/>
      <protection locked="0"/>
    </xf>
    <xf numFmtId="0" fontId="27" fillId="0" borderId="0" xfId="0" applyFont="1" applyAlignment="1">
      <alignment horizontal="center" vertical="center"/>
    </xf>
    <xf numFmtId="0" fontId="1" fillId="0" borderId="0" xfId="0" applyFont="1" applyAlignment="1">
      <alignment vertical="center"/>
    </xf>
    <xf numFmtId="0" fontId="23" fillId="0" borderId="0" xfId="2" applyFill="1" applyAlignment="1" applyProtection="1"/>
    <xf numFmtId="0" fontId="1"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1" fillId="4" borderId="7" xfId="0" applyFont="1" applyFill="1" applyBorder="1" applyAlignment="1">
      <alignment vertical="center" wrapText="1"/>
    </xf>
    <xf numFmtId="0" fontId="1" fillId="4" borderId="6" xfId="0" applyFont="1" applyFill="1" applyBorder="1" applyAlignment="1">
      <alignment vertical="center" wrapText="1"/>
    </xf>
    <xf numFmtId="49" fontId="28" fillId="4" borderId="9" xfId="0" applyNumberFormat="1" applyFont="1" applyFill="1" applyBorder="1" applyAlignment="1">
      <alignment vertical="top" wrapText="1"/>
    </xf>
    <xf numFmtId="0" fontId="33" fillId="9" borderId="0" xfId="0" applyFont="1" applyFill="1" applyAlignment="1">
      <alignment vertical="center" wrapText="1"/>
    </xf>
    <xf numFmtId="0" fontId="1" fillId="4" borderId="4" xfId="0" applyFont="1" applyFill="1" applyBorder="1" applyAlignment="1">
      <alignment vertical="center" wrapText="1"/>
    </xf>
    <xf numFmtId="0" fontId="1" fillId="4" borderId="10" xfId="0" applyFont="1" applyFill="1" applyBorder="1" applyAlignment="1">
      <alignment vertical="center" wrapText="1"/>
    </xf>
    <xf numFmtId="0" fontId="1" fillId="4" borderId="13"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xf>
    <xf numFmtId="0" fontId="35" fillId="0" borderId="0" xfId="0" applyFont="1"/>
    <xf numFmtId="0" fontId="20" fillId="0" borderId="0" xfId="0" applyFont="1" applyAlignment="1">
      <alignment vertical="center" wrapText="1"/>
    </xf>
    <xf numFmtId="0" fontId="1" fillId="0" borderId="9" xfId="0" applyFont="1" applyBorder="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49" fontId="1" fillId="4" borderId="1" xfId="0" applyNumberFormat="1" applyFont="1" applyFill="1" applyBorder="1" applyAlignment="1">
      <alignment horizontal="left" vertical="center" wrapText="1"/>
    </xf>
    <xf numFmtId="49" fontId="1" fillId="4" borderId="6" xfId="0" applyNumberFormat="1" applyFont="1" applyFill="1" applyBorder="1" applyAlignment="1">
      <alignment horizontal="left" vertical="center" wrapText="1"/>
    </xf>
    <xf numFmtId="0" fontId="4" fillId="3" borderId="0" xfId="0" applyFont="1" applyFill="1" applyAlignment="1">
      <alignment vertical="top"/>
    </xf>
    <xf numFmtId="0" fontId="1" fillId="0" borderId="0" xfId="0" quotePrefix="1" applyFont="1"/>
    <xf numFmtId="0" fontId="33" fillId="3" borderId="0" xfId="0" applyFont="1" applyFill="1" applyAlignment="1">
      <alignment vertical="top"/>
    </xf>
    <xf numFmtId="1" fontId="4" fillId="0" borderId="0" xfId="0" applyNumberFormat="1" applyFont="1" applyAlignment="1">
      <alignment horizontal="center"/>
    </xf>
    <xf numFmtId="0" fontId="1" fillId="0" borderId="0" xfId="0" applyFont="1" applyAlignment="1">
      <alignment vertical="top"/>
    </xf>
    <xf numFmtId="0" fontId="26" fillId="0" borderId="0" xfId="0" applyFont="1" applyAlignment="1">
      <alignment horizontal="right"/>
    </xf>
    <xf numFmtId="0" fontId="33" fillId="9" borderId="0" xfId="0" applyFont="1" applyFill="1" applyAlignment="1">
      <alignment vertical="top" wrapText="1"/>
    </xf>
    <xf numFmtId="0" fontId="27" fillId="0" borderId="0" xfId="0" applyFont="1" applyAlignment="1" applyProtection="1">
      <alignment horizontal="center" vertical="center" wrapText="1"/>
      <protection locked="0"/>
    </xf>
    <xf numFmtId="0" fontId="33" fillId="0" borderId="0" xfId="0" applyFont="1"/>
    <xf numFmtId="0" fontId="33" fillId="3" borderId="0" xfId="0" applyFont="1" applyFill="1" applyAlignment="1">
      <alignment vertical="center"/>
    </xf>
    <xf numFmtId="0" fontId="33" fillId="3" borderId="0" xfId="0" applyFont="1" applyFill="1" applyAlignment="1">
      <alignment vertical="top" wrapText="1"/>
    </xf>
    <xf numFmtId="0" fontId="16" fillId="0" borderId="0" xfId="0" applyFont="1" applyAlignment="1">
      <alignment vertical="top"/>
    </xf>
    <xf numFmtId="0" fontId="1" fillId="0" borderId="0" xfId="0" applyFont="1" applyAlignment="1">
      <alignment horizontal="center"/>
    </xf>
    <xf numFmtId="0" fontId="15" fillId="0" borderId="0" xfId="0" applyFont="1" applyAlignment="1">
      <alignment vertical="center"/>
    </xf>
    <xf numFmtId="0" fontId="25" fillId="0" borderId="0" xfId="2" applyFont="1" applyFill="1" applyAlignment="1" applyProtection="1">
      <alignment horizontal="right"/>
    </xf>
    <xf numFmtId="0" fontId="4" fillId="2" borderId="2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0" borderId="0" xfId="0" applyFont="1" applyAlignment="1">
      <alignment horizontal="left" vertical="top" wrapText="1"/>
    </xf>
    <xf numFmtId="0" fontId="6" fillId="10" borderId="4"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49" fontId="2" fillId="4" borderId="6" xfId="0" applyNumberFormat="1" applyFont="1" applyFill="1" applyBorder="1" applyAlignment="1">
      <alignment horizontal="center" vertical="center"/>
    </xf>
    <xf numFmtId="0" fontId="1" fillId="4" borderId="1" xfId="0" applyFont="1" applyFill="1" applyBorder="1" applyAlignment="1">
      <alignment vertical="center" wrapText="1"/>
    </xf>
    <xf numFmtId="0" fontId="4" fillId="7" borderId="7" xfId="0" applyFont="1" applyFill="1" applyBorder="1" applyAlignment="1" applyProtection="1">
      <alignment horizontal="center" vertical="center"/>
      <protection locked="0"/>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4" fillId="0" borderId="0" xfId="0" applyFont="1" applyAlignment="1">
      <alignment vertical="top" wrapText="1"/>
    </xf>
    <xf numFmtId="0" fontId="15" fillId="0" borderId="0" xfId="0" applyFont="1"/>
    <xf numFmtId="0" fontId="15" fillId="0" borderId="0" xfId="0" applyFont="1" applyAlignment="1">
      <alignment horizontal="left" vertical="center"/>
    </xf>
    <xf numFmtId="0" fontId="15" fillId="0" borderId="0" xfId="0" applyFont="1" applyAlignment="1">
      <alignment horizontal="center" vertical="center"/>
    </xf>
    <xf numFmtId="0" fontId="24" fillId="0" borderId="0" xfId="0" applyFont="1" applyAlignment="1">
      <alignment horizontal="left" vertical="center"/>
    </xf>
    <xf numFmtId="0" fontId="5" fillId="0" borderId="0" xfId="0" applyFont="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1" fillId="0" borderId="15" xfId="0" applyFont="1" applyBorder="1" applyAlignment="1">
      <alignment horizontal="left" vertical="center" wrapText="1"/>
    </xf>
    <xf numFmtId="0" fontId="5" fillId="0" borderId="45" xfId="0" applyFont="1" applyBorder="1" applyAlignment="1">
      <alignment vertical="center"/>
    </xf>
    <xf numFmtId="0" fontId="5" fillId="0" borderId="42" xfId="0" applyFont="1" applyBorder="1" applyAlignment="1">
      <alignment vertical="center"/>
    </xf>
    <xf numFmtId="0" fontId="5" fillId="0" borderId="37" xfId="0" applyFont="1" applyBorder="1" applyAlignment="1">
      <alignment vertical="center"/>
    </xf>
    <xf numFmtId="0" fontId="6" fillId="0" borderId="13" xfId="0" applyFont="1" applyBorder="1" applyAlignment="1">
      <alignment vertical="center"/>
    </xf>
    <xf numFmtId="0" fontId="1" fillId="0" borderId="44" xfId="0" applyFont="1" applyBorder="1" applyAlignment="1">
      <alignment vertical="center"/>
    </xf>
    <xf numFmtId="0" fontId="5" fillId="4" borderId="9" xfId="0" applyFont="1" applyFill="1" applyBorder="1" applyAlignment="1">
      <alignment vertical="center"/>
    </xf>
    <xf numFmtId="0" fontId="5" fillId="0" borderId="44" xfId="0" applyFont="1" applyBorder="1" applyAlignment="1">
      <alignment vertical="center"/>
    </xf>
    <xf numFmtId="0" fontId="5" fillId="7" borderId="9" xfId="0" applyFont="1" applyFill="1" applyBorder="1" applyAlignment="1">
      <alignment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5" fillId="0" borderId="9" xfId="0" applyFont="1" applyBorder="1" applyAlignment="1">
      <alignment vertical="center"/>
    </xf>
    <xf numFmtId="0" fontId="5" fillId="0" borderId="43" xfId="0" applyFont="1" applyBorder="1" applyAlignment="1">
      <alignment horizontal="center" vertical="center"/>
    </xf>
    <xf numFmtId="0" fontId="5" fillId="0" borderId="41" xfId="0" applyFont="1" applyBorder="1" applyAlignment="1">
      <alignment vertical="center"/>
    </xf>
    <xf numFmtId="0" fontId="3" fillId="0" borderId="41" xfId="0" applyFont="1" applyBorder="1" applyAlignment="1">
      <alignment horizontal="left" vertical="center"/>
    </xf>
    <xf numFmtId="0" fontId="3" fillId="0" borderId="38" xfId="0" applyFont="1" applyBorder="1" applyAlignment="1">
      <alignment horizontal="left" vertical="center"/>
    </xf>
    <xf numFmtId="0" fontId="5" fillId="0" borderId="45" xfId="0" applyFont="1" applyBorder="1" applyAlignment="1">
      <alignment horizontal="center" vertical="center"/>
    </xf>
    <xf numFmtId="0" fontId="3" fillId="0" borderId="42" xfId="0" applyFont="1" applyBorder="1" applyAlignment="1">
      <alignment horizontal="left" vertical="center"/>
    </xf>
    <xf numFmtId="0" fontId="3" fillId="0" borderId="37" xfId="0" applyFont="1" applyBorder="1" applyAlignment="1">
      <alignment horizontal="left" vertical="center"/>
    </xf>
    <xf numFmtId="0" fontId="5" fillId="11" borderId="9" xfId="0" applyFont="1" applyFill="1" applyBorder="1" applyAlignment="1">
      <alignment vertical="center"/>
    </xf>
    <xf numFmtId="0" fontId="5" fillId="0" borderId="9" xfId="0" applyFont="1" applyBorder="1" applyAlignment="1">
      <alignment horizontal="center" vertical="center"/>
    </xf>
    <xf numFmtId="0" fontId="5" fillId="0" borderId="43" xfId="0" applyFont="1" applyBorder="1" applyAlignment="1">
      <alignment vertical="center"/>
    </xf>
    <xf numFmtId="0" fontId="5" fillId="0" borderId="41" xfId="0" applyFont="1" applyBorder="1" applyAlignment="1">
      <alignment horizontal="center" vertical="center"/>
    </xf>
    <xf numFmtId="0" fontId="5" fillId="0" borderId="0" xfId="0" applyFont="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6" fillId="0" borderId="0" xfId="0" applyFont="1" applyAlignment="1">
      <alignment horizontal="left" vertical="center" wrapText="1"/>
    </xf>
    <xf numFmtId="0" fontId="6" fillId="2" borderId="9" xfId="0" applyFont="1" applyFill="1" applyBorder="1" applyAlignment="1">
      <alignment vertical="center"/>
    </xf>
    <xf numFmtId="0" fontId="6" fillId="2" borderId="17" xfId="0" applyFont="1" applyFill="1" applyBorder="1" applyAlignment="1">
      <alignment vertical="center"/>
    </xf>
    <xf numFmtId="0" fontId="6" fillId="2" borderId="39" xfId="0" applyFont="1" applyFill="1" applyBorder="1" applyAlignment="1">
      <alignment vertical="center"/>
    </xf>
    <xf numFmtId="0" fontId="1" fillId="3" borderId="17" xfId="0" applyFont="1" applyFill="1" applyBorder="1" applyAlignment="1">
      <alignment vertical="center" wrapText="1"/>
    </xf>
    <xf numFmtId="0" fontId="25" fillId="3" borderId="15" xfId="2" applyFont="1" applyFill="1" applyBorder="1" applyAlignment="1" applyProtection="1">
      <alignment horizontal="left" vertical="center"/>
    </xf>
    <xf numFmtId="0" fontId="1" fillId="3" borderId="15" xfId="0" applyFont="1" applyFill="1" applyBorder="1" applyAlignment="1">
      <alignment horizontal="left" vertical="center" wrapText="1"/>
    </xf>
    <xf numFmtId="0" fontId="1" fillId="3" borderId="0" xfId="0" applyFont="1" applyFill="1" applyAlignment="1">
      <alignment horizontal="left" vertical="center" wrapText="1"/>
    </xf>
    <xf numFmtId="0" fontId="25" fillId="3" borderId="9" xfId="2" applyFont="1" applyFill="1" applyBorder="1" applyAlignment="1" applyProtection="1">
      <alignment horizontal="left" vertical="center"/>
      <protection locked="0"/>
    </xf>
    <xf numFmtId="0" fontId="3" fillId="0" borderId="0" xfId="0" applyFont="1" applyAlignment="1">
      <alignment horizontal="left" vertical="top" wrapText="1" shrinkToFit="1"/>
    </xf>
    <xf numFmtId="0" fontId="25" fillId="0" borderId="0" xfId="2" applyFont="1" applyFill="1" applyAlignment="1" applyProtection="1">
      <alignment horizontal="right"/>
      <protection locked="0"/>
    </xf>
    <xf numFmtId="0" fontId="6" fillId="0" borderId="0" xfId="0" applyFont="1" applyAlignment="1">
      <alignment horizontal="left" vertical="top" wrapText="1"/>
    </xf>
    <xf numFmtId="10" fontId="36" fillId="4" borderId="1" xfId="0" applyNumberFormat="1" applyFont="1" applyFill="1" applyBorder="1" applyAlignment="1">
      <alignment horizontal="center" vertical="center" wrapText="1"/>
    </xf>
    <xf numFmtId="0" fontId="6" fillId="0" borderId="0" xfId="0" applyFont="1" applyAlignment="1">
      <alignment horizontal="left" vertical="top"/>
    </xf>
    <xf numFmtId="0" fontId="5" fillId="12" borderId="9" xfId="0" applyFont="1" applyFill="1" applyBorder="1" applyAlignment="1">
      <alignment vertical="center"/>
    </xf>
    <xf numFmtId="0" fontId="25" fillId="0" borderId="9" xfId="2" applyFont="1" applyBorder="1" applyAlignment="1" applyProtection="1">
      <alignment horizontal="left" vertical="center"/>
      <protection locked="0"/>
    </xf>
    <xf numFmtId="0" fontId="13" fillId="0" borderId="0" xfId="0" applyFont="1" applyProtection="1">
      <protection locked="0"/>
    </xf>
    <xf numFmtId="0" fontId="4" fillId="0" borderId="0" xfId="0" applyFont="1" applyProtection="1">
      <protection locked="0"/>
    </xf>
    <xf numFmtId="0" fontId="3" fillId="0" borderId="40" xfId="0" applyFont="1" applyBorder="1" applyAlignment="1">
      <alignment horizontal="left" vertical="center"/>
    </xf>
    <xf numFmtId="0" fontId="2" fillId="0" borderId="0" xfId="0" applyFont="1"/>
    <xf numFmtId="0" fontId="4" fillId="7" borderId="21" xfId="0" applyFont="1" applyFill="1" applyBorder="1" applyAlignment="1" applyProtection="1">
      <alignment horizontal="center" vertical="center" wrapText="1"/>
      <protection locked="0"/>
    </xf>
    <xf numFmtId="0" fontId="4" fillId="7" borderId="23" xfId="0" applyFont="1" applyFill="1" applyBorder="1" applyAlignment="1" applyProtection="1">
      <alignment horizontal="center" vertical="center" wrapText="1"/>
      <protection locked="0"/>
    </xf>
    <xf numFmtId="1" fontId="4" fillId="7" borderId="20" xfId="0" applyNumberFormat="1" applyFont="1" applyFill="1" applyBorder="1" applyAlignment="1" applyProtection="1">
      <alignment horizontal="center" vertical="center" wrapText="1"/>
      <protection locked="0"/>
    </xf>
    <xf numFmtId="1" fontId="4" fillId="7" borderId="21" xfId="0" applyNumberFormat="1" applyFont="1" applyFill="1" applyBorder="1" applyAlignment="1" applyProtection="1">
      <alignment horizontal="center" vertical="center" wrapText="1"/>
      <protection locked="0"/>
    </xf>
    <xf numFmtId="1" fontId="4" fillId="7" borderId="9" xfId="0" applyNumberFormat="1" applyFont="1" applyFill="1" applyBorder="1" applyAlignment="1" applyProtection="1">
      <alignment horizontal="center" vertical="center" wrapText="1"/>
      <protection locked="0"/>
    </xf>
    <xf numFmtId="1" fontId="4" fillId="7" borderId="23" xfId="0" applyNumberFormat="1" applyFont="1" applyFill="1" applyBorder="1" applyAlignment="1" applyProtection="1">
      <alignment horizontal="center" vertical="center" wrapText="1"/>
      <protection locked="0"/>
    </xf>
    <xf numFmtId="0" fontId="16" fillId="0" borderId="0" xfId="2" applyFont="1" applyFill="1" applyAlignment="1" applyProtection="1">
      <alignment horizontal="left"/>
    </xf>
    <xf numFmtId="0" fontId="38" fillId="0" borderId="9" xfId="2" applyFont="1" applyFill="1" applyBorder="1" applyAlignment="1" applyProtection="1">
      <alignment horizontal="left"/>
    </xf>
    <xf numFmtId="0" fontId="25" fillId="0" borderId="9" xfId="2" applyFont="1" applyFill="1" applyBorder="1" applyAlignment="1" applyProtection="1">
      <alignment horizontal="left"/>
    </xf>
    <xf numFmtId="0" fontId="40" fillId="0" borderId="0" xfId="0" applyFont="1"/>
    <xf numFmtId="14" fontId="11" fillId="0" borderId="9" xfId="0" applyNumberFormat="1" applyFont="1" applyBorder="1" applyAlignment="1" applyProtection="1">
      <alignment horizontal="right" vertical="center" shrinkToFit="1"/>
      <protection locked="0"/>
    </xf>
    <xf numFmtId="14" fontId="1" fillId="0" borderId="9" xfId="0" applyNumberFormat="1" applyFont="1" applyBorder="1" applyAlignment="1" applyProtection="1">
      <alignment horizontal="right" vertical="center"/>
      <protection locked="0"/>
    </xf>
    <xf numFmtId="14" fontId="3" fillId="0" borderId="9" xfId="0" applyNumberFormat="1" applyFont="1" applyBorder="1" applyAlignment="1" applyProtection="1">
      <alignment horizontal="right" vertical="center"/>
      <protection locked="0"/>
    </xf>
    <xf numFmtId="0" fontId="12" fillId="0" borderId="0" xfId="0" applyFont="1" applyAlignment="1">
      <alignment vertical="center"/>
    </xf>
    <xf numFmtId="0" fontId="41" fillId="3" borderId="0" xfId="0" applyFont="1" applyFill="1" applyAlignment="1">
      <alignment vertical="top"/>
    </xf>
    <xf numFmtId="49" fontId="28" fillId="0" borderId="9" xfId="0" applyNumberFormat="1" applyFont="1" applyBorder="1" applyAlignment="1">
      <alignment vertical="top" wrapText="1"/>
    </xf>
    <xf numFmtId="49" fontId="1" fillId="4" borderId="6" xfId="0" applyNumberFormat="1" applyFont="1" applyFill="1" applyBorder="1" applyAlignment="1">
      <alignment horizontal="center" vertical="center" wrapText="1"/>
    </xf>
    <xf numFmtId="0" fontId="1" fillId="4" borderId="6" xfId="0" quotePrefix="1" applyFont="1" applyFill="1" applyBorder="1" applyAlignment="1">
      <alignment horizontal="center" vertical="center" wrapText="1"/>
    </xf>
    <xf numFmtId="10" fontId="2" fillId="0" borderId="10" xfId="0" applyNumberFormat="1" applyFont="1" applyBorder="1" applyAlignment="1" applyProtection="1">
      <alignment horizontal="center" vertical="center" wrapText="1"/>
      <protection locked="0"/>
    </xf>
    <xf numFmtId="0" fontId="1" fillId="4" borderId="8" xfId="0" quotePrefix="1" applyFont="1" applyFill="1" applyBorder="1" applyAlignment="1">
      <alignment horizontal="center" vertical="center" wrapText="1"/>
    </xf>
    <xf numFmtId="0" fontId="21" fillId="0" borderId="0" xfId="0" applyFont="1" applyAlignment="1">
      <alignment horizontal="left" vertical="top"/>
    </xf>
    <xf numFmtId="0" fontId="1" fillId="3" borderId="0" xfId="0" applyFont="1" applyFill="1" applyAlignment="1">
      <alignment horizontal="center"/>
    </xf>
    <xf numFmtId="0" fontId="1" fillId="4" borderId="53" xfId="0" applyFont="1" applyFill="1" applyBorder="1" applyAlignment="1">
      <alignment vertical="center" wrapText="1"/>
    </xf>
    <xf numFmtId="0" fontId="4" fillId="7" borderId="0" xfId="0" applyFont="1" applyFill="1" applyAlignment="1" applyProtection="1">
      <alignment horizontal="center" vertical="center"/>
      <protection locked="0"/>
    </xf>
    <xf numFmtId="0" fontId="1" fillId="0" borderId="0" xfId="0" applyFont="1" applyAlignment="1">
      <alignment horizontal="left" wrapText="1"/>
    </xf>
    <xf numFmtId="0" fontId="43" fillId="0" borderId="0" xfId="0" applyFont="1"/>
    <xf numFmtId="0" fontId="1" fillId="13" borderId="0" xfId="0" applyFont="1" applyFill="1" applyAlignment="1">
      <alignment horizontal="center" vertical="center"/>
    </xf>
    <xf numFmtId="0" fontId="44" fillId="0" borderId="0" xfId="0" applyFont="1" applyAlignment="1">
      <alignment horizontal="left"/>
    </xf>
    <xf numFmtId="0" fontId="6" fillId="0" borderId="0" xfId="0" applyFont="1" applyAlignment="1">
      <alignment horizontal="right" vertical="center"/>
    </xf>
    <xf numFmtId="0" fontId="45" fillId="0" borderId="0" xfId="0" applyFont="1" applyAlignment="1">
      <alignment horizontal="left" vertical="center"/>
    </xf>
    <xf numFmtId="0" fontId="1" fillId="13" borderId="0" xfId="0" applyFont="1" applyFill="1"/>
    <xf numFmtId="0" fontId="1" fillId="0" borderId="0" xfId="0" applyFont="1" applyAlignment="1">
      <alignment horizontal="center" shrinkToFit="1"/>
    </xf>
    <xf numFmtId="0" fontId="1" fillId="0" borderId="0" xfId="0" applyFont="1" applyAlignment="1">
      <alignment shrinkToFit="1"/>
    </xf>
    <xf numFmtId="0" fontId="6" fillId="0" borderId="9" xfId="0" applyFont="1" applyBorder="1" applyAlignment="1">
      <alignment horizontal="left" vertical="center" wrapText="1"/>
    </xf>
    <xf numFmtId="0" fontId="46"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45" fillId="0" borderId="0" xfId="0" applyFont="1" applyAlignment="1" applyProtection="1">
      <alignment horizontal="left" vertical="center" wrapText="1"/>
      <protection locked="0"/>
    </xf>
    <xf numFmtId="0" fontId="45" fillId="0" borderId="0" xfId="0" applyFont="1" applyAlignment="1">
      <alignment horizontal="center" vertical="center"/>
    </xf>
    <xf numFmtId="49" fontId="1" fillId="0" borderId="0" xfId="0" applyNumberFormat="1" applyFont="1"/>
    <xf numFmtId="0" fontId="6" fillId="0" borderId="9" xfId="0" applyFont="1" applyBorder="1" applyAlignment="1">
      <alignment horizontal="left" vertical="top"/>
    </xf>
    <xf numFmtId="0" fontId="47" fillId="0" borderId="0" xfId="0" applyFont="1" applyAlignment="1" applyProtection="1">
      <alignment horizontal="right" vertical="center" wrapText="1"/>
      <protection locked="0"/>
    </xf>
    <xf numFmtId="0" fontId="1" fillId="4" borderId="41" xfId="0" applyFont="1" applyFill="1" applyBorder="1"/>
    <xf numFmtId="0" fontId="1" fillId="0" borderId="0" xfId="0" applyFont="1" applyAlignment="1" applyProtection="1">
      <alignment vertical="top"/>
      <protection locked="0"/>
    </xf>
    <xf numFmtId="0" fontId="6" fillId="0" borderId="9" xfId="0" applyFont="1" applyBorder="1" applyAlignment="1">
      <alignment horizontal="right"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17" fillId="0" borderId="9" xfId="0" applyFont="1" applyBorder="1" applyAlignment="1">
      <alignment horizontal="center" vertical="center"/>
    </xf>
    <xf numFmtId="0" fontId="1" fillId="0" borderId="9" xfId="0" applyFont="1" applyBorder="1" applyAlignment="1" applyProtection="1">
      <alignment horizontal="left" vertical="center" wrapText="1"/>
      <protection locked="0"/>
    </xf>
    <xf numFmtId="0" fontId="1" fillId="14" borderId="9" xfId="0" applyFont="1" applyFill="1" applyBorder="1" applyAlignment="1" applyProtection="1">
      <alignment horizontal="left" vertical="center" wrapText="1"/>
      <protection locked="0"/>
    </xf>
    <xf numFmtId="0" fontId="45" fillId="0" borderId="9"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shrinkToFit="1"/>
      <protection locked="0"/>
    </xf>
    <xf numFmtId="0" fontId="1" fillId="15" borderId="9" xfId="0" applyFont="1" applyFill="1" applyBorder="1" applyAlignment="1" applyProtection="1">
      <alignment horizontal="left" vertical="center" wrapText="1"/>
      <protection locked="0"/>
    </xf>
    <xf numFmtId="0" fontId="45" fillId="15" borderId="9" xfId="0" applyFont="1" applyFill="1" applyBorder="1" applyAlignment="1" applyProtection="1">
      <alignment horizontal="left" vertical="center" wrapText="1" shrinkToFit="1"/>
      <protection locked="0"/>
    </xf>
    <xf numFmtId="0" fontId="1" fillId="15" borderId="9" xfId="0" applyFont="1" applyFill="1" applyBorder="1" applyAlignment="1" applyProtection="1">
      <alignment horizontal="left" vertical="center" wrapText="1" shrinkToFit="1"/>
      <protection locked="0"/>
    </xf>
    <xf numFmtId="0" fontId="45" fillId="0" borderId="9" xfId="0" applyFont="1" applyBorder="1" applyAlignment="1" applyProtection="1">
      <alignment horizontal="left" vertical="center" wrapText="1" shrinkToFit="1"/>
      <protection locked="0"/>
    </xf>
    <xf numFmtId="0" fontId="1" fillId="3" borderId="9" xfId="0" applyFont="1" applyFill="1" applyBorder="1" applyAlignment="1" applyProtection="1">
      <alignment horizontal="left" vertical="center" wrapText="1"/>
      <protection locked="0"/>
    </xf>
    <xf numFmtId="0" fontId="45" fillId="3" borderId="9" xfId="0" applyFont="1" applyFill="1" applyBorder="1" applyAlignment="1" applyProtection="1">
      <alignment horizontal="left" vertical="center" wrapText="1" shrinkToFit="1"/>
      <protection locked="0"/>
    </xf>
    <xf numFmtId="0" fontId="1" fillId="3" borderId="9" xfId="0" applyFont="1" applyFill="1" applyBorder="1" applyAlignment="1" applyProtection="1">
      <alignment horizontal="left" vertical="center" wrapText="1" shrinkToFit="1"/>
      <protection locked="0"/>
    </xf>
    <xf numFmtId="0" fontId="6" fillId="16" borderId="9" xfId="0" applyFont="1" applyFill="1" applyBorder="1" applyAlignment="1" applyProtection="1">
      <alignment horizontal="center" vertical="center"/>
      <protection locked="0"/>
    </xf>
    <xf numFmtId="14" fontId="6" fillId="16" borderId="9" xfId="0" applyNumberFormat="1" applyFont="1" applyFill="1" applyBorder="1" applyAlignment="1" applyProtection="1">
      <alignment horizontal="center" vertical="center"/>
      <protection locked="0"/>
    </xf>
    <xf numFmtId="0" fontId="1" fillId="16" borderId="9" xfId="0" applyFont="1" applyFill="1" applyBorder="1" applyAlignment="1" applyProtection="1">
      <alignment horizontal="left" vertical="center" wrapText="1"/>
      <protection locked="0"/>
    </xf>
    <xf numFmtId="0" fontId="6" fillId="16" borderId="9" xfId="0" applyFont="1" applyFill="1" applyBorder="1" applyAlignment="1">
      <alignment horizontal="center" vertical="center" wrapText="1"/>
    </xf>
    <xf numFmtId="0" fontId="1" fillId="3" borderId="39"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50" fillId="4" borderId="41" xfId="0" applyFont="1" applyFill="1" applyBorder="1" applyAlignment="1">
      <alignment vertical="center"/>
    </xf>
    <xf numFmtId="0" fontId="23" fillId="3" borderId="9" xfId="2" applyFill="1" applyBorder="1" applyAlignment="1" applyProtection="1">
      <alignment horizontal="left" vertical="center"/>
      <protection locked="0"/>
    </xf>
    <xf numFmtId="0" fontId="1" fillId="3" borderId="39"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39" xfId="0" applyFont="1" applyFill="1" applyBorder="1" applyAlignment="1">
      <alignment horizontal="left" vertical="center"/>
    </xf>
    <xf numFmtId="0" fontId="6" fillId="2" borderId="39" xfId="0" applyFont="1" applyFill="1" applyBorder="1" applyAlignment="1">
      <alignment horizontal="left" vertical="center"/>
    </xf>
    <xf numFmtId="0" fontId="6" fillId="2" borderId="30" xfId="0" applyFont="1" applyFill="1" applyBorder="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xf>
    <xf numFmtId="0" fontId="3" fillId="0" borderId="40" xfId="0" applyFont="1" applyBorder="1" applyAlignment="1">
      <alignment horizontal="left" vertical="center"/>
    </xf>
    <xf numFmtId="0" fontId="3" fillId="0" borderId="0" xfId="0" applyFont="1" applyAlignment="1">
      <alignment horizontal="left" vertical="center" wrapText="1"/>
    </xf>
    <xf numFmtId="0" fontId="3" fillId="0" borderId="40" xfId="0" applyFont="1" applyBorder="1" applyAlignment="1">
      <alignment horizontal="left" vertical="center" wrapText="1"/>
    </xf>
    <xf numFmtId="0" fontId="20" fillId="0" borderId="0" xfId="0" applyFont="1" applyAlignment="1">
      <alignment horizontal="left" vertical="center" wrapText="1"/>
    </xf>
    <xf numFmtId="0" fontId="1" fillId="0" borderId="0" xfId="0" applyFont="1" applyAlignment="1">
      <alignment horizontal="left" vertical="center"/>
    </xf>
    <xf numFmtId="49" fontId="11" fillId="0" borderId="17" xfId="0" applyNumberFormat="1" applyFont="1" applyBorder="1" applyAlignment="1" applyProtection="1">
      <alignment horizontal="left" vertical="center" shrinkToFit="1"/>
      <protection locked="0"/>
    </xf>
    <xf numFmtId="49" fontId="11" fillId="0" borderId="39" xfId="0" applyNumberFormat="1" applyFont="1" applyBorder="1" applyAlignment="1" applyProtection="1">
      <alignment horizontal="left" vertical="center" shrinkToFit="1"/>
      <protection locked="0"/>
    </xf>
    <xf numFmtId="49" fontId="11" fillId="0" borderId="30" xfId="0" applyNumberFormat="1" applyFont="1" applyBorder="1" applyAlignment="1" applyProtection="1">
      <alignment horizontal="left" vertical="center" shrinkToFit="1"/>
      <protection locked="0"/>
    </xf>
    <xf numFmtId="0" fontId="16" fillId="0" borderId="0" xfId="0" quotePrefix="1" applyFont="1" applyAlignment="1">
      <alignment horizontal="left" vertical="center" wrapText="1"/>
    </xf>
    <xf numFmtId="0" fontId="11" fillId="0" borderId="9" xfId="0" applyFont="1" applyBorder="1" applyAlignment="1" applyProtection="1">
      <alignment horizontal="left" vertical="center" shrinkToFit="1"/>
      <protection locked="0"/>
    </xf>
    <xf numFmtId="0" fontId="34" fillId="0" borderId="9" xfId="0" applyFont="1"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1" fillId="0" borderId="17" xfId="0" applyFont="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49" fontId="1" fillId="0" borderId="4" xfId="0" applyNumberFormat="1" applyFont="1" applyBorder="1" applyAlignment="1" applyProtection="1">
      <alignment horizontal="center" vertical="center" wrapText="1" shrinkToFit="1"/>
      <protection locked="0"/>
    </xf>
    <xf numFmtId="49" fontId="1" fillId="0" borderId="5"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1" xfId="0" applyFont="1" applyBorder="1" applyAlignment="1">
      <alignment horizontal="center" vertical="top"/>
    </xf>
    <xf numFmtId="0" fontId="1" fillId="0" borderId="30" xfId="0" applyFont="1" applyBorder="1" applyAlignment="1" applyProtection="1">
      <alignment horizontal="center" vertical="center" shrinkToFit="1"/>
      <protection locked="0"/>
    </xf>
    <xf numFmtId="0" fontId="11" fillId="0" borderId="41" xfId="0" applyFont="1" applyBorder="1" applyAlignment="1">
      <alignment horizontal="center" vertical="top" wrapText="1"/>
    </xf>
    <xf numFmtId="0" fontId="1" fillId="0" borderId="0" xfId="0" applyFont="1" applyAlignment="1">
      <alignment horizontal="left" vertical="top" wrapText="1"/>
    </xf>
    <xf numFmtId="0" fontId="25" fillId="0" borderId="0" xfId="2" applyFont="1" applyFill="1" applyAlignment="1" applyProtection="1">
      <alignment horizontal="right"/>
      <protection locked="0"/>
    </xf>
    <xf numFmtId="0" fontId="4" fillId="0" borderId="4"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14" fontId="4" fillId="0" borderId="4" xfId="0" applyNumberFormat="1" applyFont="1" applyBorder="1" applyAlignment="1" applyProtection="1">
      <alignment horizontal="center" vertical="center" shrinkToFit="1"/>
      <protection locked="0"/>
    </xf>
    <xf numFmtId="14" fontId="4" fillId="0" borderId="2" xfId="0" applyNumberFormat="1" applyFont="1" applyBorder="1" applyAlignment="1" applyProtection="1">
      <alignment horizontal="center" vertical="center" shrinkToFit="1"/>
      <protection locked="0"/>
    </xf>
    <xf numFmtId="0" fontId="1" fillId="0" borderId="41" xfId="0" applyFont="1" applyBorder="1" applyAlignment="1">
      <alignment horizontal="left" vertical="top"/>
    </xf>
    <xf numFmtId="14" fontId="4" fillId="0" borderId="4"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6" fillId="0" borderId="0" xfId="0" applyFont="1" applyAlignment="1">
      <alignment horizontal="left" vertical="center" wrapText="1"/>
    </xf>
    <xf numFmtId="0" fontId="3" fillId="0" borderId="40" xfId="0" applyFont="1" applyBorder="1" applyAlignment="1">
      <alignment horizontal="left" vertical="top" wrapText="1"/>
    </xf>
    <xf numFmtId="0" fontId="3" fillId="0" borderId="0" xfId="0" applyFont="1" applyAlignment="1">
      <alignment horizontal="left" vertical="top" wrapText="1"/>
    </xf>
    <xf numFmtId="0" fontId="1" fillId="0" borderId="45" xfId="0" applyFont="1" applyBorder="1" applyAlignment="1" applyProtection="1">
      <alignment horizontal="left" vertical="top" wrapText="1" shrinkToFit="1"/>
      <protection locked="0"/>
    </xf>
    <xf numFmtId="0" fontId="3" fillId="0" borderId="42" xfId="0" applyFont="1" applyBorder="1" applyAlignment="1" applyProtection="1">
      <alignment horizontal="left" vertical="top" wrapText="1" shrinkToFit="1"/>
      <protection locked="0"/>
    </xf>
    <xf numFmtId="0" fontId="3" fillId="0" borderId="37" xfId="0" applyFont="1" applyBorder="1" applyAlignment="1" applyProtection="1">
      <alignment horizontal="left" vertical="top" wrapText="1" shrinkToFit="1"/>
      <protection locked="0"/>
    </xf>
    <xf numFmtId="0" fontId="3" fillId="0" borderId="44"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40" xfId="0" applyFont="1" applyBorder="1" applyAlignment="1" applyProtection="1">
      <alignment horizontal="left" vertical="top" wrapText="1" shrinkToFit="1"/>
      <protection locked="0"/>
    </xf>
    <xf numFmtId="0" fontId="3" fillId="0" borderId="43" xfId="0" applyFont="1" applyBorder="1" applyAlignment="1" applyProtection="1">
      <alignment horizontal="left" vertical="top" wrapText="1" shrinkToFit="1"/>
      <protection locked="0"/>
    </xf>
    <xf numFmtId="0" fontId="3" fillId="0" borderId="41" xfId="0" applyFont="1" applyBorder="1" applyAlignment="1" applyProtection="1">
      <alignment horizontal="left" vertical="top" wrapText="1" shrinkToFit="1"/>
      <protection locked="0"/>
    </xf>
    <xf numFmtId="0" fontId="3" fillId="0" borderId="38" xfId="0" applyFont="1" applyBorder="1" applyAlignment="1" applyProtection="1">
      <alignment horizontal="left" vertical="top" wrapText="1" shrinkToFit="1"/>
      <protection locked="0"/>
    </xf>
    <xf numFmtId="0" fontId="3" fillId="0" borderId="4" xfId="0" applyFont="1" applyBorder="1" applyAlignment="1" applyProtection="1">
      <alignment horizontal="left" vertical="top" wrapText="1" shrinkToFit="1"/>
      <protection locked="0"/>
    </xf>
    <xf numFmtId="0" fontId="3" fillId="0" borderId="5" xfId="0" applyFont="1" applyBorder="1" applyAlignment="1" applyProtection="1">
      <alignment horizontal="left" vertical="top" wrapText="1" shrinkToFit="1"/>
      <protection locked="0"/>
    </xf>
    <xf numFmtId="0" fontId="3" fillId="0" borderId="2" xfId="0" applyFont="1" applyBorder="1" applyAlignment="1" applyProtection="1">
      <alignment horizontal="left" vertical="top" wrapText="1" shrinkToFit="1"/>
      <protection locked="0"/>
    </xf>
    <xf numFmtId="0" fontId="21" fillId="2" borderId="19"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1" fillId="2" borderId="28"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1" fillId="0" borderId="0" xfId="0" applyFont="1" applyAlignment="1">
      <alignment horizontal="left" wrapText="1"/>
    </xf>
    <xf numFmtId="0" fontId="1" fillId="0" borderId="40" xfId="0" applyFont="1" applyBorder="1" applyAlignment="1">
      <alignment horizontal="left" wrapText="1"/>
    </xf>
    <xf numFmtId="0" fontId="33" fillId="3" borderId="0" xfId="0" applyFont="1" applyFill="1" applyAlignment="1">
      <alignment horizontal="left" vertical="top" wrapText="1"/>
    </xf>
    <xf numFmtId="0" fontId="33" fillId="0" borderId="0" xfId="0" applyFont="1" applyAlignment="1">
      <alignment horizontal="left" vertical="top" wrapText="1"/>
    </xf>
    <xf numFmtId="0" fontId="33" fillId="0" borderId="41" xfId="0" applyFont="1" applyBorder="1" applyAlignment="1">
      <alignment horizontal="left" vertical="top"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2" borderId="19"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1" fillId="4" borderId="21"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6" fillId="4" borderId="2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4" fillId="2" borderId="2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3"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29" xfId="0" applyFont="1" applyFill="1" applyBorder="1" applyAlignment="1">
      <alignment horizontal="center" vertical="center"/>
    </xf>
    <xf numFmtId="0" fontId="33" fillId="9" borderId="0" xfId="0" applyFont="1" applyFill="1" applyAlignment="1">
      <alignment horizontal="left" vertical="center" wrapText="1"/>
    </xf>
    <xf numFmtId="0" fontId="6" fillId="10" borderId="6"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10"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2" fillId="4" borderId="13" xfId="0" applyFont="1" applyFill="1" applyBorder="1" applyAlignment="1">
      <alignment horizontal="center" wrapText="1"/>
    </xf>
    <xf numFmtId="0" fontId="12" fillId="4" borderId="3" xfId="0" applyFont="1" applyFill="1" applyBorder="1" applyAlignment="1">
      <alignment horizontal="center" wrapText="1"/>
    </xf>
    <xf numFmtId="0" fontId="4" fillId="4" borderId="14"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3" fillId="0" borderId="0" xfId="0" applyFont="1" applyAlignment="1">
      <alignment horizontal="left" wrapText="1"/>
    </xf>
    <xf numFmtId="0" fontId="4" fillId="0" borderId="0" xfId="0" applyFont="1" applyAlignment="1">
      <alignment horizontal="left" wrapText="1"/>
    </xf>
    <xf numFmtId="0" fontId="6" fillId="10" borderId="4"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31" fillId="10" borderId="5"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applyAlignment="1">
      <alignment horizontal="left" vertical="center" wrapText="1"/>
    </xf>
    <xf numFmtId="0" fontId="1" fillId="0" borderId="42" xfId="0" applyFont="1" applyBorder="1" applyAlignment="1" applyProtection="1">
      <alignment horizontal="left" vertical="top" wrapText="1" shrinkToFit="1"/>
      <protection locked="0"/>
    </xf>
    <xf numFmtId="0" fontId="1" fillId="0" borderId="37" xfId="0" applyFont="1" applyBorder="1" applyAlignment="1" applyProtection="1">
      <alignment horizontal="left" vertical="top" wrapText="1" shrinkToFit="1"/>
      <protection locked="0"/>
    </xf>
    <xf numFmtId="0" fontId="1" fillId="0" borderId="44" xfId="0" applyFont="1" applyBorder="1" applyAlignment="1" applyProtection="1">
      <alignment horizontal="left" vertical="top" wrapText="1" shrinkToFit="1"/>
      <protection locked="0"/>
    </xf>
    <xf numFmtId="0" fontId="1" fillId="0" borderId="0" xfId="0" applyFont="1" applyAlignment="1" applyProtection="1">
      <alignment horizontal="left" vertical="top" wrapText="1" shrinkToFit="1"/>
      <protection locked="0"/>
    </xf>
    <xf numFmtId="0" fontId="1" fillId="0" borderId="40" xfId="0" applyFont="1" applyBorder="1" applyAlignment="1" applyProtection="1">
      <alignment horizontal="left" vertical="top" wrapText="1" shrinkToFit="1"/>
      <protection locked="0"/>
    </xf>
    <xf numFmtId="0" fontId="1" fillId="0" borderId="43" xfId="0" applyFont="1" applyBorder="1" applyAlignment="1" applyProtection="1">
      <alignment horizontal="left" vertical="top" wrapText="1" shrinkToFit="1"/>
      <protection locked="0"/>
    </xf>
    <xf numFmtId="0" fontId="1" fillId="0" borderId="41" xfId="0" applyFont="1" applyBorder="1" applyAlignment="1" applyProtection="1">
      <alignment horizontal="left" vertical="top" wrapText="1" shrinkToFit="1"/>
      <protection locked="0"/>
    </xf>
    <xf numFmtId="0" fontId="1" fillId="0" borderId="38" xfId="0" applyFont="1" applyBorder="1" applyAlignment="1" applyProtection="1">
      <alignment horizontal="left" vertical="top" wrapText="1" shrinkToFit="1"/>
      <protection locked="0"/>
    </xf>
    <xf numFmtId="0" fontId="1" fillId="0" borderId="45"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40" xfId="0" applyFont="1" applyBorder="1" applyAlignment="1" applyProtection="1">
      <alignment horizontal="left" vertical="top" wrapText="1"/>
      <protection locked="0"/>
    </xf>
    <xf numFmtId="0" fontId="3" fillId="0" borderId="43" xfId="0" applyFont="1" applyBorder="1" applyAlignment="1" applyProtection="1">
      <alignment horizontal="left" vertical="top" wrapText="1"/>
      <protection locked="0"/>
    </xf>
    <xf numFmtId="0" fontId="3" fillId="0" borderId="41"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2" xfId="0" applyFont="1" applyFill="1" applyBorder="1" applyAlignment="1">
      <alignment horizontal="left" vertical="center" wrapText="1"/>
    </xf>
    <xf numFmtId="0" fontId="3" fillId="4" borderId="33" xfId="0" applyFont="1" applyFill="1" applyBorder="1" applyAlignment="1">
      <alignment horizontal="center"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49" fontId="2" fillId="4" borderId="6" xfId="0" applyNumberFormat="1" applyFont="1" applyFill="1" applyBorder="1" applyAlignment="1">
      <alignment horizontal="center" vertical="center"/>
    </xf>
    <xf numFmtId="49" fontId="2" fillId="4" borderId="7" xfId="0" applyNumberFormat="1" applyFont="1" applyFill="1" applyBorder="1" applyAlignment="1">
      <alignment horizontal="center" vertical="center"/>
    </xf>
    <xf numFmtId="49" fontId="2" fillId="4" borderId="8" xfId="0" applyNumberFormat="1" applyFont="1" applyFill="1" applyBorder="1" applyAlignment="1">
      <alignment horizontal="center" vertical="center"/>
    </xf>
    <xf numFmtId="0" fontId="11" fillId="0" borderId="44" xfId="0" applyFont="1" applyBorder="1" applyAlignment="1">
      <alignment horizontal="left" vertical="center" wrapText="1"/>
    </xf>
    <xf numFmtId="0" fontId="0" fillId="0" borderId="0" xfId="0" applyAlignment="1">
      <alignment horizontal="left" vertical="center"/>
    </xf>
    <xf numFmtId="0" fontId="39" fillId="0" borderId="44" xfId="0" applyFont="1" applyBorder="1" applyAlignment="1">
      <alignment horizontal="left" vertical="center" wrapText="1"/>
    </xf>
    <xf numFmtId="0" fontId="4" fillId="0" borderId="0" xfId="0" applyFont="1" applyAlignment="1">
      <alignment horizontal="left" vertical="center"/>
    </xf>
    <xf numFmtId="0" fontId="6" fillId="0" borderId="0" xfId="0" applyFont="1" applyAlignment="1">
      <alignment horizontal="left" vertical="top" wrapText="1"/>
    </xf>
    <xf numFmtId="0" fontId="6"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0" fillId="0" borderId="7" xfId="0" applyBorder="1" applyAlignment="1">
      <alignment horizontal="left" vertical="center" wrapText="1"/>
    </xf>
    <xf numFmtId="0" fontId="3" fillId="4" borderId="1" xfId="0" applyFont="1" applyFill="1" applyBorder="1" applyAlignment="1">
      <alignment horizontal="left" vertical="center" wrapText="1"/>
    </xf>
    <xf numFmtId="0" fontId="3" fillId="4" borderId="6" xfId="0" applyFont="1" applyFill="1" applyBorder="1" applyAlignment="1">
      <alignment horizontal="left" vertical="center" wrapText="1"/>
    </xf>
  </cellXfs>
  <cellStyles count="3">
    <cellStyle name="Link" xfId="2" builtinId="8"/>
    <cellStyle name="Prozent 2" xfId="1" xr:uid="{00000000-0005-0000-0000-000001000000}"/>
    <cellStyle name="Standard" xfId="0" builtinId="0"/>
  </cellStyles>
  <dxfs count="133">
    <dxf>
      <fill>
        <patternFill>
          <bgColor rgb="FFFF0000"/>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dxf>
    <dxf>
      <fill>
        <patternFill>
          <bgColor rgb="FFE26B0A"/>
        </patternFill>
      </fill>
    </dxf>
    <dxf>
      <fill>
        <patternFill>
          <bgColor rgb="FFFFC000"/>
        </patternFill>
      </fill>
    </dxf>
    <dxf>
      <fill>
        <patternFill>
          <bgColor rgb="FFE26B0A"/>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rgb="FF00B050"/>
        </patternFill>
      </fill>
    </dxf>
    <dxf>
      <fill>
        <patternFill patternType="none">
          <bgColor auto="1"/>
        </patternFill>
      </fill>
    </dxf>
    <dxf>
      <fill>
        <patternFill patternType="none">
          <bgColor auto="1"/>
        </patternFill>
      </fill>
    </dxf>
    <dxf>
      <fill>
        <patternFill>
          <bgColor rgb="FFFFC000"/>
        </patternFill>
      </fill>
      <border>
        <left style="thin">
          <color auto="1"/>
        </left>
        <right style="thin">
          <color auto="1"/>
        </right>
        <top style="thin">
          <color auto="1"/>
        </top>
        <bottom style="thin">
          <color auto="1"/>
        </bottom>
      </border>
    </dxf>
    <dxf>
      <fill>
        <patternFill patternType="none">
          <bgColor auto="1"/>
        </patternFill>
      </fill>
    </dxf>
    <dxf>
      <fill>
        <patternFill patternType="none">
          <bgColor auto="1"/>
        </patternFill>
      </fill>
    </dxf>
    <dxf>
      <fill>
        <patternFill patternType="none">
          <bgColor auto="1"/>
        </patternFill>
      </fill>
    </dxf>
    <dxf>
      <font>
        <color theme="1"/>
      </font>
      <border>
        <left style="thin">
          <color auto="1"/>
        </left>
        <right style="thin">
          <color auto="1"/>
        </right>
        <top style="thin">
          <color auto="1"/>
        </top>
        <bottom style="thin">
          <color auto="1"/>
        </bottom>
      </border>
    </dxf>
    <dxf>
      <fill>
        <patternFill>
          <bgColor theme="9" tint="-0.24994659260841701"/>
        </patternFill>
      </fill>
    </dxf>
    <dxf>
      <fill>
        <patternFill patternType="none">
          <bgColor auto="1"/>
        </patternFill>
      </fill>
    </dxf>
    <dxf>
      <fill>
        <patternFill>
          <bgColor rgb="FF92D050"/>
        </patternFill>
      </fill>
    </dxf>
    <dxf>
      <font>
        <color rgb="FFFFFF00"/>
      </font>
      <fill>
        <patternFill>
          <bgColor rgb="FFFFFF99"/>
        </patternFill>
      </fill>
    </dxf>
    <dxf>
      <font>
        <color rgb="FFFF0000"/>
      </font>
      <fill>
        <patternFill>
          <bgColor rgb="FFFF0000"/>
        </patternFill>
      </fill>
    </dxf>
    <dxf>
      <fill>
        <patternFill>
          <bgColor theme="9"/>
        </patternFill>
      </fill>
    </dxf>
    <dxf>
      <fill>
        <patternFill>
          <bgColor rgb="FFFFFF99"/>
        </patternFill>
      </fill>
    </dxf>
    <dxf>
      <fill>
        <patternFill>
          <bgColor rgb="FFFFFF99"/>
        </patternFill>
      </fill>
    </dxf>
    <dxf>
      <fill>
        <patternFill>
          <bgColor rgb="FFFFFF99"/>
        </patternFill>
      </fill>
    </dxf>
    <dxf>
      <fill>
        <patternFill patternType="none">
          <bgColor auto="1"/>
        </patternFill>
      </fill>
      <border>
        <left/>
        <right/>
        <top/>
        <bottom/>
        <vertical/>
        <horizontal/>
      </border>
    </dxf>
    <dxf>
      <fill>
        <patternFill patternType="none">
          <bgColor auto="1"/>
        </patternFill>
      </fill>
    </dxf>
    <dxf>
      <fill>
        <patternFill>
          <bgColor theme="9" tint="-0.2499465926084170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9" tint="-0.24994659260841701"/>
        </patternFill>
      </fill>
    </dxf>
    <dxf>
      <fill>
        <patternFill patternType="none">
          <bgColor auto="1"/>
        </patternFill>
      </fill>
    </dxf>
    <dxf>
      <fill>
        <patternFill>
          <bgColor rgb="FF92D050"/>
        </patternFill>
      </fill>
    </dxf>
    <dxf>
      <font>
        <color rgb="FFFFFF00"/>
      </font>
      <fill>
        <patternFill>
          <bgColor rgb="FFFFFF99"/>
        </patternFill>
      </fill>
    </dxf>
    <dxf>
      <font>
        <color rgb="FFFF0000"/>
      </font>
      <fill>
        <patternFill>
          <bgColor rgb="FFFF0000"/>
        </patternFill>
      </fill>
    </dxf>
    <dxf>
      <fill>
        <patternFill>
          <bgColor theme="9"/>
        </patternFill>
      </fill>
    </dxf>
    <dxf>
      <fill>
        <patternFill>
          <bgColor rgb="FFFFFF99"/>
        </patternFill>
      </fill>
    </dxf>
    <dxf>
      <fill>
        <patternFill>
          <bgColor rgb="FFFFFF99"/>
        </patternFill>
      </fill>
    </dxf>
    <dxf>
      <fill>
        <patternFill>
          <bgColor rgb="FFFFFF99"/>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bgColor theme="9" tint="-0.24994659260841701"/>
        </patternFill>
      </fill>
    </dxf>
    <dxf>
      <fill>
        <patternFill>
          <bgColor theme="9" tint="-0.2499465926084170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9" tint="-0.24994659260841701"/>
        </patternFill>
      </fill>
    </dxf>
    <dxf>
      <fill>
        <patternFill>
          <bgColor theme="9"/>
        </patternFill>
      </fill>
    </dxf>
    <dxf>
      <fill>
        <patternFill>
          <bgColor rgb="FFFFFF99"/>
        </patternFill>
      </fill>
    </dxf>
    <dxf>
      <fill>
        <patternFill>
          <bgColor theme="9" tint="-0.24994659260841701"/>
        </patternFill>
      </fill>
    </dxf>
    <dxf>
      <font>
        <b/>
        <i val="0"/>
        <color theme="9" tint="-0.24994659260841701"/>
      </font>
    </dxf>
    <dxf>
      <fill>
        <patternFill>
          <bgColor theme="9" tint="-0.24994659260841701"/>
        </patternFill>
      </fill>
    </dxf>
    <dxf>
      <fill>
        <patternFill patternType="none">
          <bgColor auto="1"/>
        </patternFill>
      </fill>
    </dxf>
    <dxf>
      <fill>
        <patternFill>
          <bgColor theme="9" tint="-0.24994659260841701"/>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ont>
        <color theme="9" tint="-0.24994659260841701"/>
      </font>
    </dxf>
    <dxf>
      <fill>
        <patternFill>
          <bgColor rgb="FF92D050"/>
        </patternFill>
      </fill>
    </dxf>
    <dxf>
      <fill>
        <patternFill>
          <bgColor theme="9" tint="-0.24994659260841701"/>
        </patternFill>
      </fill>
    </dxf>
    <dxf>
      <fill>
        <patternFill patternType="none">
          <bgColor auto="1"/>
        </patternFill>
      </fill>
    </dxf>
    <dxf>
      <fill>
        <patternFill>
          <bgColor rgb="FFFF0000"/>
        </patternFill>
      </fill>
    </dxf>
    <dxf>
      <fill>
        <patternFill patternType="lightUp">
          <bgColor theme="0" tint="-0.34998626667073579"/>
        </patternFill>
      </fill>
    </dxf>
    <dxf>
      <fill>
        <patternFill>
          <bgColor rgb="FFFEDAF7"/>
        </patternFill>
      </fill>
    </dxf>
    <dxf>
      <fill>
        <patternFill>
          <bgColor rgb="FFFF0000"/>
        </patternFill>
      </fill>
    </dxf>
    <dxf>
      <fill>
        <patternFill>
          <bgColor rgb="FFFEDAF7"/>
        </patternFill>
      </fill>
    </dxf>
    <dxf>
      <fill>
        <patternFill patternType="lightUp">
          <bgColor theme="0" tint="-0.34998626667073579"/>
        </patternFill>
      </fill>
    </dxf>
    <dxf>
      <fill>
        <patternFill>
          <bgColor rgb="FFFEDAF7"/>
        </patternFill>
      </fill>
    </dxf>
    <dxf>
      <fill>
        <patternFill patternType="lightUp">
          <bgColor theme="0" tint="-0.34998626667073579"/>
        </patternFill>
      </fill>
    </dxf>
    <dxf>
      <fill>
        <patternFill>
          <bgColor rgb="FFFF0000"/>
        </patternFill>
      </fill>
    </dxf>
    <dxf>
      <fill>
        <patternFill>
          <bgColor rgb="FFFEDAF7"/>
        </patternFill>
      </fill>
    </dxf>
    <dxf>
      <fill>
        <patternFill patternType="lightUp">
          <bgColor theme="0" tint="-0.34998626667073579"/>
        </patternFill>
      </fill>
    </dxf>
    <dxf>
      <fill>
        <patternFill>
          <bgColor rgb="FFFF0000"/>
        </patternFill>
      </fill>
    </dxf>
    <dxf>
      <fill>
        <patternFill>
          <bgColor rgb="FFFEDAF7"/>
        </patternFill>
      </fill>
    </dxf>
    <dxf>
      <fill>
        <patternFill patternType="lightUp">
          <bgColor theme="0" tint="-0.34998626667073579"/>
        </patternFill>
      </fill>
    </dxf>
    <dxf>
      <fill>
        <patternFill>
          <bgColor rgb="FFFF0000"/>
        </patternFill>
      </fill>
    </dxf>
    <dxf>
      <fill>
        <patternFill>
          <bgColor rgb="FFFF0000"/>
        </patternFill>
      </fill>
    </dxf>
    <dxf>
      <fill>
        <patternFill patternType="lightUp">
          <bgColor theme="0" tint="-0.34998626667073579"/>
        </patternFill>
      </fill>
    </dxf>
    <dxf>
      <fill>
        <patternFill>
          <bgColor rgb="FFFEDAF7"/>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patternType="none">
          <bgColor auto="1"/>
        </patternFill>
      </fill>
    </dxf>
    <dxf>
      <fill>
        <patternFill>
          <bgColor theme="9"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24994659260841701"/>
        </patternFill>
      </fill>
    </dxf>
    <dxf>
      <fill>
        <patternFill patternType="none">
          <bgColor auto="1"/>
        </patternFill>
      </fill>
    </dxf>
    <dxf>
      <fill>
        <patternFill>
          <bgColor theme="9" tint="-0.2499465926084170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9" tint="-0.24994659260841701"/>
        </patternFill>
      </fill>
    </dxf>
    <dxf>
      <fill>
        <patternFill>
          <bgColor theme="9" tint="-0.24994659260841701"/>
        </patternFill>
      </fill>
    </dxf>
    <dxf>
      <fill>
        <patternFill patternType="solid">
          <bgColor theme="9" tint="-0.24994659260841701"/>
        </patternFill>
      </fill>
    </dxf>
    <dxf>
      <fill>
        <patternFill>
          <bgColor theme="9" tint="-0.24994659260841701"/>
        </patternFill>
      </fill>
    </dxf>
    <dxf>
      <font>
        <b/>
        <i val="0"/>
        <color theme="9" tint="-0.24994659260841701"/>
      </font>
    </dxf>
    <dxf>
      <fill>
        <patternFill>
          <bgColor theme="9" tint="-0.24994659260841701"/>
        </patternFill>
      </fill>
    </dxf>
    <dxf>
      <font>
        <color theme="0"/>
      </font>
      <fill>
        <patternFill patternType="none">
          <bgColor auto="1"/>
        </patternFill>
      </fill>
      <border>
        <left/>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99"/>
        </patternFill>
      </fill>
    </dxf>
    <dxf>
      <fill>
        <patternFill>
          <bgColor rgb="FFFFFF99"/>
        </patternFill>
      </fill>
    </dxf>
    <dxf>
      <fill>
        <patternFill>
          <bgColor rgb="FFFFFF99"/>
        </patternFill>
      </fill>
    </dxf>
    <dxf>
      <fill>
        <patternFill>
          <bgColor theme="9" tint="-0.24994659260841701"/>
        </patternFill>
      </fill>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ill>
        <patternFill>
          <bgColor theme="9" tint="-0.24994659260841701"/>
        </patternFill>
      </fill>
    </dxf>
    <dxf>
      <fill>
        <patternFill>
          <bgColor theme="9" tint="-0.24994659260841701"/>
        </patternFill>
      </fill>
    </dxf>
    <dxf>
      <fill>
        <patternFill>
          <bgColor theme="9" tint="-0.24994659260841701"/>
        </patternFill>
      </fill>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32"/>
      <tableStyleElement type="headerRow" dxfId="131"/>
    </tableStyle>
  </tableStyles>
  <colors>
    <mruColors>
      <color rgb="FFE26B0A"/>
      <color rgb="FFCC0000"/>
      <color rgb="FFFFFF99"/>
      <color rgb="FFFFFFCC"/>
      <color rgb="FFFF3300"/>
      <color rgb="FFE8F5FC"/>
      <color rgb="FFFFD85B"/>
      <color rgb="FFC9E7F7"/>
      <color rgb="FFFF252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tiff"/><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12</xdr:col>
      <xdr:colOff>104775</xdr:colOff>
      <xdr:row>54</xdr:row>
      <xdr:rowOff>47625</xdr:rowOff>
    </xdr:from>
    <xdr:to>
      <xdr:col>15</xdr:col>
      <xdr:colOff>20608</xdr:colOff>
      <xdr:row>58</xdr:row>
      <xdr:rowOff>145575</xdr:rowOff>
    </xdr:to>
    <xdr:pic>
      <xdr:nvPicPr>
        <xdr:cNvPr id="10" name="Grafik 9" descr="K:\08_projekte\_logo\03_dateien\Logo und Text\Logo_ClarCert_Text_300.tif">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29600" y="13220700"/>
          <a:ext cx="1420783" cy="745651"/>
        </a:xfrm>
        <a:prstGeom prst="rect">
          <a:avLst/>
        </a:prstGeom>
        <a:noFill/>
        <a:ln>
          <a:noFill/>
        </a:ln>
      </xdr:spPr>
    </xdr:pic>
    <xdr:clientData/>
  </xdr:twoCellAnchor>
  <xdr:oneCellAnchor>
    <xdr:from>
      <xdr:col>7</xdr:col>
      <xdr:colOff>352676</xdr:colOff>
      <xdr:row>0</xdr:row>
      <xdr:rowOff>94285</xdr:rowOff>
    </xdr:from>
    <xdr:ext cx="963295" cy="992505"/>
    <xdr:pic>
      <xdr:nvPicPr>
        <xdr:cNvPr id="11" name="Grafik 10" descr="logo_dgooc 2">
          <a:extLst>
            <a:ext uri="{FF2B5EF4-FFF2-40B4-BE49-F238E27FC236}">
              <a16:creationId xmlns:a16="http://schemas.microsoft.com/office/drawing/2014/main" id="{1219A79F-3A80-492A-9EF1-DD2F35CE8D5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7002" y="94285"/>
          <a:ext cx="963295" cy="992505"/>
        </a:xfrm>
        <a:prstGeom prst="rect">
          <a:avLst/>
        </a:prstGeom>
        <a:noFill/>
        <a:ln>
          <a:noFill/>
        </a:ln>
      </xdr:spPr>
    </xdr:pic>
    <xdr:clientData/>
  </xdr:oneCellAnchor>
  <xdr:oneCellAnchor>
    <xdr:from>
      <xdr:col>2</xdr:col>
      <xdr:colOff>1</xdr:colOff>
      <xdr:row>2</xdr:row>
      <xdr:rowOff>87797</xdr:rowOff>
    </xdr:from>
    <xdr:ext cx="1885950" cy="419100"/>
    <xdr:pic>
      <xdr:nvPicPr>
        <xdr:cNvPr id="12" name="Grafik 11" descr="endocert_logo_RZ_rgb">
          <a:extLst>
            <a:ext uri="{FF2B5EF4-FFF2-40B4-BE49-F238E27FC236}">
              <a16:creationId xmlns:a16="http://schemas.microsoft.com/office/drawing/2014/main" id="{1FAC3638-719E-49FB-AD94-2459D31DB45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240" y="452232"/>
          <a:ext cx="1885950" cy="419100"/>
        </a:xfrm>
        <a:prstGeom prst="rect">
          <a:avLst/>
        </a:prstGeom>
        <a:noFill/>
        <a:ln>
          <a:noFill/>
        </a:ln>
      </xdr:spPr>
    </xdr:pic>
    <xdr:clientData/>
  </xdr:oneCellAnchor>
  <xdr:oneCellAnchor>
    <xdr:from>
      <xdr:col>9</xdr:col>
      <xdr:colOff>340001</xdr:colOff>
      <xdr:row>1</xdr:row>
      <xdr:rowOff>104362</xdr:rowOff>
    </xdr:from>
    <xdr:ext cx="1598295" cy="685165"/>
    <xdr:pic>
      <xdr:nvPicPr>
        <xdr:cNvPr id="13" name="Grafik 12">
          <a:extLst>
            <a:ext uri="{FF2B5EF4-FFF2-40B4-BE49-F238E27FC236}">
              <a16:creationId xmlns:a16="http://schemas.microsoft.com/office/drawing/2014/main" id="{26BF5174-B1E6-4C1B-B4F0-59C75C6B8582}"/>
            </a:ext>
          </a:extLst>
        </xdr:cNvPr>
        <xdr:cNvPicPr/>
      </xdr:nvPicPr>
      <xdr:blipFill>
        <a:blip xmlns:r="http://schemas.openxmlformats.org/officeDocument/2006/relationships" r:embed="rId4"/>
        <a:stretch>
          <a:fillRect/>
        </a:stretch>
      </xdr:blipFill>
      <xdr:spPr>
        <a:xfrm>
          <a:off x="6286914" y="286579"/>
          <a:ext cx="1598295" cy="685165"/>
        </a:xfrm>
        <a:prstGeom prst="rect">
          <a:avLst/>
        </a:prstGeom>
      </xdr:spPr>
    </xdr:pic>
    <xdr:clientData/>
  </xdr:oneCellAnchor>
  <xdr:twoCellAnchor editAs="oneCell">
    <xdr:from>
      <xdr:col>12</xdr:col>
      <xdr:colOff>327578</xdr:colOff>
      <xdr:row>0</xdr:row>
      <xdr:rowOff>66262</xdr:rowOff>
    </xdr:from>
    <xdr:to>
      <xdr:col>13</xdr:col>
      <xdr:colOff>562390</xdr:colOff>
      <xdr:row>5</xdr:row>
      <xdr:rowOff>129624</xdr:rowOff>
    </xdr:to>
    <xdr:pic>
      <xdr:nvPicPr>
        <xdr:cNvPr id="14" name="Grafik 13">
          <a:extLst>
            <a:ext uri="{FF2B5EF4-FFF2-40B4-BE49-F238E27FC236}">
              <a16:creationId xmlns:a16="http://schemas.microsoft.com/office/drawing/2014/main" id="{F18976AA-99C2-43A7-B571-D916BF900E3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436252" y="66262"/>
          <a:ext cx="955399" cy="974449"/>
        </a:xfrm>
        <a:prstGeom prst="rect">
          <a:avLst/>
        </a:prstGeom>
      </xdr:spPr>
    </xdr:pic>
    <xdr:clientData/>
  </xdr:twoCellAnchor>
  <xdr:twoCellAnchor editAs="oneCell">
    <xdr:from>
      <xdr:col>6</xdr:col>
      <xdr:colOff>411646</xdr:colOff>
      <xdr:row>2</xdr:row>
      <xdr:rowOff>35204</xdr:rowOff>
    </xdr:from>
    <xdr:to>
      <xdr:col>6</xdr:col>
      <xdr:colOff>2223735</xdr:colOff>
      <xdr:row>4</xdr:row>
      <xdr:rowOff>154887</xdr:rowOff>
    </xdr:to>
    <xdr:pic>
      <xdr:nvPicPr>
        <xdr:cNvPr id="15" name="Grafik 14">
          <a:extLst>
            <a:ext uri="{FF2B5EF4-FFF2-40B4-BE49-F238E27FC236}">
              <a16:creationId xmlns:a16="http://schemas.microsoft.com/office/drawing/2014/main" id="{C756CFB8-AD7C-476F-8B10-C516D4D4358A}"/>
            </a:ext>
          </a:extLst>
        </xdr:cNvPr>
        <xdr:cNvPicPr>
          <a:picLocks noChangeAspect="1"/>
        </xdr:cNvPicPr>
      </xdr:nvPicPr>
      <xdr:blipFill>
        <a:blip xmlns:r="http://schemas.openxmlformats.org/officeDocument/2006/relationships" r:embed="rId6"/>
        <a:stretch>
          <a:fillRect/>
        </a:stretch>
      </xdr:blipFill>
      <xdr:spPr>
        <a:xfrm>
          <a:off x="2424320" y="399639"/>
          <a:ext cx="1812089" cy="484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613833</xdr:colOff>
      <xdr:row>3</xdr:row>
      <xdr:rowOff>4630</xdr:rowOff>
    </xdr:from>
    <xdr:to>
      <xdr:col>12</xdr:col>
      <xdr:colOff>718608</xdr:colOff>
      <xdr:row>3</xdr:row>
      <xdr:rowOff>99880</xdr:rowOff>
    </xdr:to>
    <xdr:pic>
      <xdr:nvPicPr>
        <xdr:cNvPr id="2" name="Grafik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7942" y="564224"/>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22363</xdr:colOff>
      <xdr:row>67</xdr:row>
      <xdr:rowOff>8282</xdr:rowOff>
    </xdr:from>
    <xdr:to>
      <xdr:col>1</xdr:col>
      <xdr:colOff>6147</xdr:colOff>
      <xdr:row>67</xdr:row>
      <xdr:rowOff>103532</xdr:rowOff>
    </xdr:to>
    <xdr:pic>
      <xdr:nvPicPr>
        <xdr:cNvPr id="3" name="Grafik 2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63" y="10600082"/>
          <a:ext cx="10760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1308785</xdr:colOff>
      <xdr:row>36</xdr:row>
      <xdr:rowOff>4291</xdr:rowOff>
    </xdr:from>
    <xdr:to>
      <xdr:col>2</xdr:col>
      <xdr:colOff>1416394</xdr:colOff>
      <xdr:row>36</xdr:row>
      <xdr:rowOff>99541</xdr:rowOff>
    </xdr:to>
    <xdr:pic>
      <xdr:nvPicPr>
        <xdr:cNvPr id="2" name="Grafik 2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214" y="8826255"/>
          <a:ext cx="10760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1311710</xdr:colOff>
      <xdr:row>46</xdr:row>
      <xdr:rowOff>4053</xdr:rowOff>
    </xdr:from>
    <xdr:to>
      <xdr:col>2</xdr:col>
      <xdr:colOff>1416485</xdr:colOff>
      <xdr:row>46</xdr:row>
      <xdr:rowOff>99303</xdr:rowOff>
    </xdr:to>
    <xdr:pic>
      <xdr:nvPicPr>
        <xdr:cNvPr id="3" name="Grafik 2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139" y="966966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1311710</xdr:colOff>
      <xdr:row>63</xdr:row>
      <xdr:rowOff>4053</xdr:rowOff>
    </xdr:from>
    <xdr:to>
      <xdr:col>2</xdr:col>
      <xdr:colOff>1416485</xdr:colOff>
      <xdr:row>63</xdr:row>
      <xdr:rowOff>99303</xdr:rowOff>
    </xdr:to>
    <xdr:pic>
      <xdr:nvPicPr>
        <xdr:cNvPr id="4" name="Grafik 2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139" y="13597589"/>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1311709</xdr:colOff>
      <xdr:row>67</xdr:row>
      <xdr:rowOff>4961</xdr:rowOff>
    </xdr:from>
    <xdr:to>
      <xdr:col>2</xdr:col>
      <xdr:colOff>1416484</xdr:colOff>
      <xdr:row>67</xdr:row>
      <xdr:rowOff>98396</xdr:rowOff>
    </xdr:to>
    <xdr:pic>
      <xdr:nvPicPr>
        <xdr:cNvPr id="5" name="Grafik 23">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138" y="14573675"/>
          <a:ext cx="104775" cy="93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1311709</xdr:colOff>
      <xdr:row>71</xdr:row>
      <xdr:rowOff>4054</xdr:rowOff>
    </xdr:from>
    <xdr:to>
      <xdr:col>2</xdr:col>
      <xdr:colOff>1416484</xdr:colOff>
      <xdr:row>71</xdr:row>
      <xdr:rowOff>99304</xdr:rowOff>
    </xdr:to>
    <xdr:pic>
      <xdr:nvPicPr>
        <xdr:cNvPr id="6" name="Grafik 23">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138" y="1554794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1311274</xdr:colOff>
      <xdr:row>53</xdr:row>
      <xdr:rowOff>4083</xdr:rowOff>
    </xdr:from>
    <xdr:to>
      <xdr:col>2</xdr:col>
      <xdr:colOff>1416049</xdr:colOff>
      <xdr:row>53</xdr:row>
      <xdr:rowOff>99333</xdr:rowOff>
    </xdr:to>
    <xdr:pic>
      <xdr:nvPicPr>
        <xdr:cNvPr id="7" name="Grafik 23">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2703" y="1152479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600075</xdr:colOff>
      <xdr:row>36</xdr:row>
      <xdr:rowOff>9525</xdr:rowOff>
    </xdr:from>
    <xdr:to>
      <xdr:col>6</xdr:col>
      <xdr:colOff>707684</xdr:colOff>
      <xdr:row>36</xdr:row>
      <xdr:rowOff>104775</xdr:rowOff>
    </xdr:to>
    <xdr:pic>
      <xdr:nvPicPr>
        <xdr:cNvPr id="2" name="Grafik 23">
          <a:extLst>
            <a:ext uri="{FF2B5EF4-FFF2-40B4-BE49-F238E27FC236}">
              <a16:creationId xmlns:a16="http://schemas.microsoft.com/office/drawing/2014/main" id="{B622266C-6420-4F80-B7CC-2E5AB3FE74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3350" y="11649075"/>
          <a:ext cx="10760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P62"/>
  <sheetViews>
    <sheetView showGridLines="0" zoomScale="115" zoomScaleNormal="115" workbookViewId="0">
      <selection activeCell="C53" sqref="C53"/>
    </sheetView>
  </sheetViews>
  <sheetFormatPr baseColWidth="10" defaultColWidth="0" defaultRowHeight="12.75" zeroHeight="1" x14ac:dyDescent="0.25"/>
  <cols>
    <col min="1" max="1" width="1.42578125" style="288" customWidth="1"/>
    <col min="2" max="2" width="0.42578125" style="288" customWidth="1"/>
    <col min="3" max="3" width="22" style="288" customWidth="1"/>
    <col min="4" max="4" width="0.42578125" style="288" customWidth="1"/>
    <col min="5" max="5" width="5.5703125" style="288" customWidth="1"/>
    <col min="6" max="6" width="0.42578125" style="288" customWidth="1"/>
    <col min="7" max="7" width="36.7109375" style="288" customWidth="1"/>
    <col min="8" max="8" width="10.85546875" style="288" customWidth="1"/>
    <col min="9" max="9" width="11.42578125" style="288" customWidth="1"/>
    <col min="10" max="14" width="10.85546875" style="288" customWidth="1"/>
    <col min="15" max="16" width="0.85546875" style="288" customWidth="1"/>
    <col min="17" max="16384" width="10.85546875" style="288" hidden="1"/>
  </cols>
  <sheetData>
    <row r="1" spans="1:15" s="36" customFormat="1" ht="14.25" x14ac:dyDescent="0.2">
      <c r="A1" s="339"/>
      <c r="N1" s="37"/>
    </row>
    <row r="2" spans="1:15" s="36" customFormat="1" ht="14.25" x14ac:dyDescent="0.2">
      <c r="E2" s="283"/>
      <c r="F2" s="283"/>
      <c r="G2" s="283"/>
      <c r="H2" s="283"/>
      <c r="I2" s="283"/>
      <c r="N2" s="37"/>
    </row>
    <row r="3" spans="1:15" s="36" customFormat="1" ht="14.25" x14ac:dyDescent="0.2">
      <c r="N3" s="37"/>
    </row>
    <row r="4" spans="1:15" s="36" customFormat="1" ht="14.25" x14ac:dyDescent="0.2">
      <c r="N4" s="37"/>
    </row>
    <row r="5" spans="1:15" s="36" customFormat="1" ht="14.25" x14ac:dyDescent="0.2">
      <c r="N5" s="37"/>
    </row>
    <row r="6" spans="1:15" s="36" customFormat="1" ht="14.25" x14ac:dyDescent="0.2">
      <c r="N6" s="37"/>
    </row>
    <row r="7" spans="1:15" s="284" customFormat="1" ht="18" x14ac:dyDescent="0.25">
      <c r="C7" s="285" t="s">
        <v>16</v>
      </c>
      <c r="D7" s="285"/>
      <c r="N7" s="286"/>
    </row>
    <row r="8" spans="1:15" s="284" customFormat="1" ht="18" x14ac:dyDescent="0.25">
      <c r="C8" s="287" t="s">
        <v>929</v>
      </c>
      <c r="D8" s="287"/>
      <c r="N8" s="286"/>
    </row>
    <row r="9" spans="1:15" ht="8.1" customHeight="1" thickBot="1" x14ac:dyDescent="0.3"/>
    <row r="10" spans="1:15" ht="3.75" customHeight="1" x14ac:dyDescent="0.25">
      <c r="B10" s="289"/>
      <c r="C10" s="290"/>
      <c r="D10" s="290"/>
      <c r="E10" s="290"/>
      <c r="F10" s="290"/>
      <c r="G10" s="290"/>
      <c r="H10" s="290"/>
      <c r="I10" s="290"/>
      <c r="J10" s="290"/>
      <c r="K10" s="290"/>
      <c r="L10" s="290"/>
      <c r="M10" s="290"/>
      <c r="N10" s="290"/>
      <c r="O10" s="291"/>
    </row>
    <row r="11" spans="1:15" ht="12.75" customHeight="1" x14ac:dyDescent="0.25">
      <c r="B11" s="292"/>
      <c r="C11" s="109" t="s">
        <v>78</v>
      </c>
      <c r="D11" s="109"/>
      <c r="O11" s="293"/>
    </row>
    <row r="12" spans="1:15" ht="190.5" customHeight="1" x14ac:dyDescent="0.25">
      <c r="B12" s="292"/>
      <c r="C12" s="420" t="s">
        <v>1006</v>
      </c>
      <c r="D12" s="420"/>
      <c r="E12" s="420"/>
      <c r="F12" s="420"/>
      <c r="G12" s="420"/>
      <c r="H12" s="420"/>
      <c r="I12" s="420"/>
      <c r="J12" s="420"/>
      <c r="K12" s="420"/>
      <c r="L12" s="420"/>
      <c r="M12" s="420"/>
      <c r="N12" s="420"/>
      <c r="O12" s="293"/>
    </row>
    <row r="13" spans="1:15" ht="3.75" customHeight="1" thickBot="1" x14ac:dyDescent="0.3">
      <c r="B13" s="294"/>
      <c r="C13" s="295"/>
      <c r="D13" s="295"/>
      <c r="E13" s="295"/>
      <c r="F13" s="295"/>
      <c r="G13" s="295"/>
      <c r="H13" s="295"/>
      <c r="I13" s="295"/>
      <c r="J13" s="295"/>
      <c r="K13" s="295"/>
      <c r="L13" s="295"/>
      <c r="M13" s="295"/>
      <c r="N13" s="295"/>
      <c r="O13" s="296"/>
    </row>
    <row r="14" spans="1:15" ht="8.1" customHeight="1" thickBot="1" x14ac:dyDescent="0.3"/>
    <row r="15" spans="1:15" ht="3.75" customHeight="1" x14ac:dyDescent="0.25">
      <c r="B15" s="289"/>
      <c r="C15" s="290"/>
      <c r="D15" s="290"/>
      <c r="E15" s="290"/>
      <c r="F15" s="290"/>
      <c r="G15" s="290"/>
      <c r="H15" s="290"/>
      <c r="I15" s="290"/>
      <c r="J15" s="290"/>
      <c r="K15" s="290"/>
      <c r="L15" s="290"/>
      <c r="M15" s="290"/>
      <c r="N15" s="290"/>
      <c r="O15" s="291"/>
    </row>
    <row r="16" spans="1:15" x14ac:dyDescent="0.25">
      <c r="B16" s="292"/>
      <c r="C16" s="109" t="s">
        <v>349</v>
      </c>
      <c r="D16" s="109"/>
      <c r="O16" s="293"/>
    </row>
    <row r="17" spans="1:15" ht="65.25" customHeight="1" x14ac:dyDescent="0.25">
      <c r="B17" s="292"/>
      <c r="C17" s="415" t="s">
        <v>979</v>
      </c>
      <c r="D17" s="415"/>
      <c r="E17" s="415"/>
      <c r="F17" s="415"/>
      <c r="G17" s="415"/>
      <c r="H17" s="415"/>
      <c r="I17" s="415"/>
      <c r="J17" s="415"/>
      <c r="K17" s="415"/>
      <c r="L17" s="415"/>
      <c r="M17" s="415"/>
      <c r="N17" s="415"/>
      <c r="O17" s="293"/>
    </row>
    <row r="18" spans="1:15" ht="3.75" customHeight="1" thickBot="1" x14ac:dyDescent="0.3">
      <c r="B18" s="294"/>
      <c r="C18" s="297"/>
      <c r="D18" s="297"/>
      <c r="E18" s="297"/>
      <c r="F18" s="297"/>
      <c r="G18" s="297"/>
      <c r="H18" s="297"/>
      <c r="I18" s="297"/>
      <c r="J18" s="297"/>
      <c r="K18" s="297"/>
      <c r="L18" s="297"/>
      <c r="M18" s="297"/>
      <c r="N18" s="297"/>
      <c r="O18" s="296"/>
    </row>
    <row r="19" spans="1:15" ht="8.1" customHeight="1" thickBot="1" x14ac:dyDescent="0.3"/>
    <row r="20" spans="1:15" ht="3.75" customHeight="1" x14ac:dyDescent="0.25">
      <c r="B20" s="289"/>
      <c r="C20" s="290"/>
      <c r="D20" s="290"/>
      <c r="E20" s="290"/>
      <c r="F20" s="290"/>
      <c r="G20" s="290"/>
      <c r="H20" s="290"/>
      <c r="I20" s="290"/>
      <c r="J20" s="290"/>
      <c r="K20" s="290"/>
      <c r="L20" s="290"/>
      <c r="M20" s="290"/>
      <c r="N20" s="290"/>
      <c r="O20" s="291"/>
    </row>
    <row r="21" spans="1:15" x14ac:dyDescent="0.25">
      <c r="B21" s="292"/>
      <c r="C21" s="109" t="s">
        <v>350</v>
      </c>
      <c r="D21" s="109"/>
      <c r="O21" s="293"/>
    </row>
    <row r="22" spans="1:15" ht="12.75" customHeight="1" x14ac:dyDescent="0.25">
      <c r="B22" s="292"/>
      <c r="O22" s="293"/>
    </row>
    <row r="23" spans="1:15" ht="3.75" customHeight="1" x14ac:dyDescent="0.25">
      <c r="B23" s="292"/>
      <c r="D23" s="298"/>
      <c r="E23" s="299"/>
      <c r="F23" s="299"/>
      <c r="G23" s="299"/>
      <c r="H23" s="299"/>
      <c r="I23" s="299"/>
      <c r="J23" s="299"/>
      <c r="K23" s="299"/>
      <c r="L23" s="299"/>
      <c r="M23" s="299"/>
      <c r="N23" s="300"/>
      <c r="O23" s="293"/>
    </row>
    <row r="24" spans="1:15" ht="15.95" customHeight="1" x14ac:dyDescent="0.25">
      <c r="B24" s="301"/>
      <c r="C24" s="233" t="s">
        <v>77</v>
      </c>
      <c r="D24" s="302"/>
      <c r="E24" s="303"/>
      <c r="G24" s="416" t="s">
        <v>79</v>
      </c>
      <c r="H24" s="416"/>
      <c r="I24" s="416"/>
      <c r="J24" s="416"/>
      <c r="K24" s="416"/>
      <c r="L24" s="416"/>
      <c r="M24" s="416"/>
      <c r="N24" s="417"/>
      <c r="O24" s="293"/>
    </row>
    <row r="25" spans="1:15" ht="15.95" customHeight="1" x14ac:dyDescent="0.25">
      <c r="A25" s="109"/>
      <c r="B25" s="301"/>
      <c r="D25" s="304"/>
      <c r="E25" s="305"/>
      <c r="G25" s="421" t="s">
        <v>1018</v>
      </c>
      <c r="H25" s="416"/>
      <c r="I25" s="416"/>
      <c r="J25" s="416"/>
      <c r="K25" s="416"/>
      <c r="L25" s="416"/>
      <c r="M25" s="416"/>
      <c r="N25" s="417"/>
      <c r="O25" s="293"/>
    </row>
    <row r="26" spans="1:15" ht="15.95" customHeight="1" x14ac:dyDescent="0.25">
      <c r="B26" s="292"/>
      <c r="C26" s="306"/>
      <c r="D26" s="307"/>
      <c r="E26" s="308"/>
      <c r="G26" s="416" t="s">
        <v>98</v>
      </c>
      <c r="H26" s="416"/>
      <c r="I26" s="416"/>
      <c r="J26" s="416"/>
      <c r="K26" s="416"/>
      <c r="L26" s="416"/>
      <c r="M26" s="416"/>
      <c r="N26" s="417"/>
      <c r="O26" s="293"/>
    </row>
    <row r="27" spans="1:15" ht="3.75" customHeight="1" x14ac:dyDescent="0.25">
      <c r="B27" s="292"/>
      <c r="C27" s="306"/>
      <c r="D27" s="309"/>
      <c r="E27" s="310"/>
      <c r="F27" s="310"/>
      <c r="G27" s="311"/>
      <c r="H27" s="311"/>
      <c r="I27" s="311"/>
      <c r="J27" s="311"/>
      <c r="K27" s="311"/>
      <c r="L27" s="311"/>
      <c r="M27" s="311"/>
      <c r="N27" s="312"/>
      <c r="O27" s="293"/>
    </row>
    <row r="28" spans="1:15" ht="12.75" customHeight="1" x14ac:dyDescent="0.25">
      <c r="B28" s="292"/>
      <c r="C28" s="306"/>
      <c r="D28" s="306"/>
      <c r="G28" s="39"/>
      <c r="H28" s="39"/>
      <c r="I28" s="39"/>
      <c r="J28" s="39"/>
      <c r="K28" s="39"/>
      <c r="L28" s="39"/>
      <c r="M28" s="39"/>
      <c r="N28" s="39"/>
      <c r="O28" s="293"/>
    </row>
    <row r="29" spans="1:15" ht="12.75" customHeight="1" x14ac:dyDescent="0.25">
      <c r="B29" s="292"/>
      <c r="C29" s="306"/>
      <c r="D29" s="306"/>
      <c r="E29" s="233" t="s">
        <v>352</v>
      </c>
      <c r="F29" s="233"/>
      <c r="G29" s="39"/>
      <c r="H29" s="39"/>
      <c r="I29" s="39"/>
      <c r="J29" s="39"/>
      <c r="K29" s="39"/>
      <c r="L29" s="39"/>
      <c r="M29" s="39"/>
      <c r="N29" s="39"/>
      <c r="O29" s="293"/>
    </row>
    <row r="30" spans="1:15" ht="12.75" customHeight="1" x14ac:dyDescent="0.25">
      <c r="B30" s="292"/>
      <c r="C30" s="306"/>
      <c r="D30" s="306"/>
      <c r="G30" s="416"/>
      <c r="H30" s="416"/>
      <c r="I30" s="416"/>
      <c r="J30" s="416"/>
      <c r="K30" s="416"/>
      <c r="L30" s="416"/>
      <c r="M30" s="416"/>
      <c r="N30" s="416"/>
      <c r="O30" s="293"/>
    </row>
    <row r="31" spans="1:15" ht="3.75" customHeight="1" x14ac:dyDescent="0.25">
      <c r="B31" s="292"/>
      <c r="C31" s="306"/>
      <c r="D31" s="313"/>
      <c r="E31" s="299"/>
      <c r="F31" s="299"/>
      <c r="G31" s="314"/>
      <c r="H31" s="314"/>
      <c r="I31" s="314"/>
      <c r="J31" s="314"/>
      <c r="K31" s="314"/>
      <c r="L31" s="314"/>
      <c r="M31" s="314"/>
      <c r="N31" s="315"/>
      <c r="O31" s="293"/>
    </row>
    <row r="32" spans="1:15" ht="63" customHeight="1" x14ac:dyDescent="0.25">
      <c r="B32" s="292"/>
      <c r="D32" s="304"/>
      <c r="E32" s="337"/>
      <c r="G32" s="415" t="s">
        <v>353</v>
      </c>
      <c r="H32" s="418"/>
      <c r="I32" s="418"/>
      <c r="J32" s="418"/>
      <c r="K32" s="418"/>
      <c r="L32" s="418"/>
      <c r="M32" s="418"/>
      <c r="N32" s="419"/>
      <c r="O32" s="293"/>
    </row>
    <row r="33" spans="2:15" ht="48.75" customHeight="1" x14ac:dyDescent="0.25">
      <c r="B33" s="292"/>
      <c r="D33" s="304"/>
      <c r="E33" s="316"/>
      <c r="G33" s="415" t="s">
        <v>354</v>
      </c>
      <c r="H33" s="418"/>
      <c r="I33" s="418"/>
      <c r="J33" s="418"/>
      <c r="K33" s="418"/>
      <c r="L33" s="418"/>
      <c r="M33" s="418"/>
      <c r="N33" s="419"/>
      <c r="O33" s="293"/>
    </row>
    <row r="34" spans="2:15" ht="15.95" customHeight="1" x14ac:dyDescent="0.25">
      <c r="B34" s="292"/>
      <c r="D34" s="304"/>
      <c r="E34" s="308"/>
      <c r="G34" s="416" t="s">
        <v>95</v>
      </c>
      <c r="H34" s="416"/>
      <c r="I34" s="416"/>
      <c r="J34" s="416"/>
      <c r="K34" s="416"/>
      <c r="L34" s="416"/>
      <c r="M34" s="416"/>
      <c r="N34" s="417"/>
      <c r="O34" s="293"/>
    </row>
    <row r="35" spans="2:15" ht="15.95" customHeight="1" x14ac:dyDescent="0.25">
      <c r="B35" s="292"/>
      <c r="D35" s="304"/>
      <c r="E35" s="308"/>
      <c r="G35" s="153" t="s">
        <v>1003</v>
      </c>
      <c r="H35" s="39"/>
      <c r="I35" s="39"/>
      <c r="J35" s="39"/>
      <c r="K35" s="39"/>
      <c r="L35" s="39"/>
      <c r="M35" s="39"/>
      <c r="N35" s="341"/>
      <c r="O35" s="293"/>
    </row>
    <row r="36" spans="2:15" ht="15.95" customHeight="1" x14ac:dyDescent="0.25">
      <c r="B36" s="292"/>
      <c r="D36" s="304"/>
      <c r="E36" s="317" t="s">
        <v>12</v>
      </c>
      <c r="F36" s="306"/>
      <c r="G36" s="416" t="s">
        <v>13</v>
      </c>
      <c r="H36" s="416"/>
      <c r="I36" s="416"/>
      <c r="J36" s="416"/>
      <c r="K36" s="416"/>
      <c r="L36" s="416"/>
      <c r="M36" s="416"/>
      <c r="N36" s="417"/>
      <c r="O36" s="293"/>
    </row>
    <row r="37" spans="2:15" ht="15.95" customHeight="1" x14ac:dyDescent="0.25">
      <c r="B37" s="292"/>
      <c r="D37" s="304"/>
      <c r="E37" s="317" t="s">
        <v>14</v>
      </c>
      <c r="F37" s="306"/>
      <c r="G37" s="416" t="s">
        <v>15</v>
      </c>
      <c r="H37" s="416"/>
      <c r="I37" s="416"/>
      <c r="J37" s="416"/>
      <c r="K37" s="416"/>
      <c r="L37" s="416"/>
      <c r="M37" s="416"/>
      <c r="N37" s="417"/>
      <c r="O37" s="293"/>
    </row>
    <row r="38" spans="2:15" ht="3.75" customHeight="1" x14ac:dyDescent="0.25">
      <c r="B38" s="292"/>
      <c r="D38" s="318"/>
      <c r="E38" s="319"/>
      <c r="F38" s="319"/>
      <c r="G38" s="311"/>
      <c r="H38" s="311"/>
      <c r="I38" s="311"/>
      <c r="J38" s="311"/>
      <c r="K38" s="311"/>
      <c r="L38" s="311"/>
      <c r="M38" s="311"/>
      <c r="N38" s="312"/>
      <c r="O38" s="293"/>
    </row>
    <row r="39" spans="2:15" ht="3.75" customHeight="1" x14ac:dyDescent="0.25">
      <c r="B39" s="292"/>
      <c r="E39" s="306"/>
      <c r="F39" s="306"/>
      <c r="G39" s="39"/>
      <c r="H39" s="39"/>
      <c r="I39" s="39"/>
      <c r="J39" s="39"/>
      <c r="K39" s="39"/>
      <c r="L39" s="39"/>
      <c r="M39" s="39"/>
      <c r="N39" s="39"/>
      <c r="O39" s="293"/>
    </row>
    <row r="40" spans="2:15" ht="27" customHeight="1" x14ac:dyDescent="0.25">
      <c r="B40" s="292"/>
      <c r="C40" s="415" t="s">
        <v>361</v>
      </c>
      <c r="D40" s="415"/>
      <c r="E40" s="415"/>
      <c r="F40" s="415"/>
      <c r="G40" s="415"/>
      <c r="H40" s="415"/>
      <c r="I40" s="415"/>
      <c r="J40" s="415"/>
      <c r="K40" s="415"/>
      <c r="L40" s="415"/>
      <c r="M40" s="415"/>
      <c r="N40" s="415"/>
      <c r="O40" s="293"/>
    </row>
    <row r="41" spans="2:15" ht="3.75" customHeight="1" thickBot="1" x14ac:dyDescent="0.3">
      <c r="B41" s="294"/>
      <c r="C41" s="297"/>
      <c r="D41" s="297"/>
      <c r="E41" s="297"/>
      <c r="F41" s="297"/>
      <c r="G41" s="297"/>
      <c r="H41" s="297"/>
      <c r="I41" s="297"/>
      <c r="J41" s="297"/>
      <c r="K41" s="297"/>
      <c r="L41" s="297"/>
      <c r="M41" s="297"/>
      <c r="N41" s="297"/>
      <c r="O41" s="296"/>
    </row>
    <row r="42" spans="2:15" ht="8.1" customHeight="1" thickBot="1" x14ac:dyDescent="0.3">
      <c r="C42" s="306"/>
      <c r="D42" s="306"/>
      <c r="G42" s="320"/>
      <c r="H42" s="320"/>
      <c r="I42" s="320"/>
      <c r="J42" s="320"/>
      <c r="K42" s="320"/>
    </row>
    <row r="43" spans="2:15" ht="3.75" customHeight="1" x14ac:dyDescent="0.25">
      <c r="B43" s="289"/>
      <c r="C43" s="321"/>
      <c r="D43" s="321"/>
      <c r="E43" s="290"/>
      <c r="F43" s="290"/>
      <c r="G43" s="322"/>
      <c r="H43" s="322"/>
      <c r="I43" s="322"/>
      <c r="J43" s="322"/>
      <c r="K43" s="322"/>
      <c r="L43" s="290"/>
      <c r="M43" s="290"/>
      <c r="N43" s="290"/>
      <c r="O43" s="291"/>
    </row>
    <row r="44" spans="2:15" ht="12.75" customHeight="1" x14ac:dyDescent="0.25">
      <c r="B44" s="292"/>
      <c r="C44" s="323" t="s">
        <v>351</v>
      </c>
      <c r="D44" s="306"/>
      <c r="G44" s="320"/>
      <c r="H44" s="320"/>
      <c r="I44" s="320"/>
      <c r="J44" s="320"/>
      <c r="K44" s="320"/>
      <c r="O44" s="293"/>
    </row>
    <row r="45" spans="2:15" ht="12.75" customHeight="1" x14ac:dyDescent="0.25">
      <c r="B45" s="292"/>
      <c r="C45" s="323"/>
      <c r="D45" s="306"/>
      <c r="G45" s="320"/>
      <c r="H45" s="320"/>
      <c r="I45" s="320"/>
      <c r="J45" s="320"/>
      <c r="K45" s="320"/>
      <c r="O45" s="293"/>
    </row>
    <row r="46" spans="2:15" ht="15" customHeight="1" x14ac:dyDescent="0.25">
      <c r="B46" s="292"/>
      <c r="C46" s="324" t="s">
        <v>355</v>
      </c>
      <c r="D46" s="325" t="s">
        <v>86</v>
      </c>
      <c r="E46" s="326"/>
      <c r="F46" s="326"/>
      <c r="G46" s="326"/>
      <c r="H46" s="326"/>
      <c r="I46" s="413" t="s">
        <v>88</v>
      </c>
      <c r="J46" s="413"/>
      <c r="K46" s="413"/>
      <c r="L46" s="413"/>
      <c r="M46" s="413"/>
      <c r="N46" s="414"/>
      <c r="O46" s="293"/>
    </row>
    <row r="47" spans="2:15" ht="63" customHeight="1" x14ac:dyDescent="0.25">
      <c r="B47" s="292"/>
      <c r="C47" s="331" t="s">
        <v>87</v>
      </c>
      <c r="D47" s="327" t="s">
        <v>356</v>
      </c>
      <c r="E47" s="410" t="s">
        <v>356</v>
      </c>
      <c r="F47" s="410"/>
      <c r="G47" s="410"/>
      <c r="H47" s="410" t="s">
        <v>928</v>
      </c>
      <c r="I47" s="410"/>
      <c r="J47" s="410"/>
      <c r="K47" s="410"/>
      <c r="L47" s="410"/>
      <c r="M47" s="410"/>
      <c r="N47" s="411"/>
      <c r="O47" s="293"/>
    </row>
    <row r="48" spans="2:15" ht="143.25" customHeight="1" x14ac:dyDescent="0.25">
      <c r="B48" s="292"/>
      <c r="C48" s="338" t="s">
        <v>357</v>
      </c>
      <c r="D48" s="327" t="s">
        <v>358</v>
      </c>
      <c r="E48" s="410" t="s">
        <v>358</v>
      </c>
      <c r="F48" s="410"/>
      <c r="G48" s="410"/>
      <c r="H48" s="410" t="s">
        <v>1032</v>
      </c>
      <c r="I48" s="410"/>
      <c r="J48" s="410"/>
      <c r="K48" s="410"/>
      <c r="L48" s="410"/>
      <c r="M48" s="410"/>
      <c r="N48" s="411"/>
      <c r="O48" s="293"/>
    </row>
    <row r="49" spans="2:15" ht="39" customHeight="1" x14ac:dyDescent="0.25">
      <c r="B49" s="292"/>
      <c r="C49" s="331" t="s">
        <v>359</v>
      </c>
      <c r="D49" s="327" t="s">
        <v>364</v>
      </c>
      <c r="E49" s="410" t="s">
        <v>364</v>
      </c>
      <c r="F49" s="410"/>
      <c r="G49" s="410"/>
      <c r="H49" s="410" t="s">
        <v>964</v>
      </c>
      <c r="I49" s="410"/>
      <c r="J49" s="410"/>
      <c r="K49" s="410"/>
      <c r="L49" s="410"/>
      <c r="M49" s="410"/>
      <c r="N49" s="411"/>
      <c r="O49" s="293"/>
    </row>
    <row r="50" spans="2:15" ht="18" customHeight="1" x14ac:dyDescent="0.25">
      <c r="B50" s="292"/>
      <c r="C50" s="331" t="s">
        <v>63</v>
      </c>
      <c r="D50" s="327" t="s">
        <v>360</v>
      </c>
      <c r="E50" s="410" t="s">
        <v>360</v>
      </c>
      <c r="F50" s="410"/>
      <c r="G50" s="410"/>
      <c r="H50" s="410"/>
      <c r="I50" s="410"/>
      <c r="J50" s="410"/>
      <c r="K50" s="410"/>
      <c r="L50" s="410"/>
      <c r="M50" s="410"/>
      <c r="N50" s="411"/>
      <c r="O50" s="293"/>
    </row>
    <row r="51" spans="2:15" ht="18" customHeight="1" x14ac:dyDescent="0.25">
      <c r="B51" s="292"/>
      <c r="C51" s="409" t="s">
        <v>1147</v>
      </c>
      <c r="D51" s="327" t="s">
        <v>360</v>
      </c>
      <c r="E51" s="412" t="s">
        <v>1180</v>
      </c>
      <c r="F51" s="412"/>
      <c r="G51" s="412"/>
      <c r="H51" s="406"/>
      <c r="I51" s="406"/>
      <c r="J51" s="406"/>
      <c r="K51" s="406"/>
      <c r="L51" s="406"/>
      <c r="M51" s="406"/>
      <c r="N51" s="407"/>
      <c r="O51" s="293"/>
    </row>
    <row r="52" spans="2:15" ht="39" customHeight="1" x14ac:dyDescent="0.25">
      <c r="B52" s="292"/>
      <c r="C52" s="331" t="s">
        <v>89</v>
      </c>
      <c r="D52" s="327" t="s">
        <v>363</v>
      </c>
      <c r="E52" s="410" t="s">
        <v>363</v>
      </c>
      <c r="F52" s="410"/>
      <c r="G52" s="410"/>
      <c r="H52" s="410" t="s">
        <v>965</v>
      </c>
      <c r="I52" s="410"/>
      <c r="J52" s="410"/>
      <c r="K52" s="410"/>
      <c r="L52" s="410"/>
      <c r="M52" s="410"/>
      <c r="N52" s="411"/>
      <c r="O52" s="293"/>
    </row>
    <row r="53" spans="2:15" ht="39" customHeight="1" x14ac:dyDescent="0.25">
      <c r="B53" s="292"/>
      <c r="C53" s="331" t="s">
        <v>90</v>
      </c>
      <c r="D53" s="327" t="s">
        <v>363</v>
      </c>
      <c r="E53" s="410" t="s">
        <v>363</v>
      </c>
      <c r="F53" s="410"/>
      <c r="G53" s="410"/>
      <c r="H53" s="410" t="s">
        <v>965</v>
      </c>
      <c r="I53" s="410"/>
      <c r="J53" s="410"/>
      <c r="K53" s="410"/>
      <c r="L53" s="410"/>
      <c r="M53" s="410"/>
      <c r="N53" s="411"/>
      <c r="O53" s="293"/>
    </row>
    <row r="54" spans="2:15" ht="3.75" customHeight="1" thickBot="1" x14ac:dyDescent="0.3">
      <c r="B54" s="294"/>
      <c r="C54" s="328"/>
      <c r="D54" s="329"/>
      <c r="E54" s="329"/>
      <c r="F54" s="329"/>
      <c r="G54" s="329"/>
      <c r="H54" s="329"/>
      <c r="I54" s="329"/>
      <c r="J54" s="329"/>
      <c r="K54" s="329"/>
      <c r="L54" s="329"/>
      <c r="M54" s="329"/>
      <c r="N54" s="329"/>
      <c r="O54" s="296"/>
    </row>
    <row r="55" spans="2:15" x14ac:dyDescent="0.25">
      <c r="C55" s="306"/>
      <c r="D55" s="306"/>
      <c r="E55" s="330"/>
      <c r="F55" s="330"/>
      <c r="G55" s="330"/>
      <c r="H55" s="330"/>
      <c r="I55" s="330"/>
      <c r="J55" s="330"/>
      <c r="K55" s="320"/>
    </row>
    <row r="56" spans="2:15" x14ac:dyDescent="0.25">
      <c r="B56" s="109"/>
      <c r="D56" s="109"/>
    </row>
    <row r="57" spans="2:15" x14ac:dyDescent="0.25"/>
    <row r="58" spans="2:15" x14ac:dyDescent="0.25">
      <c r="C58" s="109" t="s">
        <v>362</v>
      </c>
    </row>
    <row r="59" spans="2:15" ht="14.25" x14ac:dyDescent="0.2">
      <c r="C59" s="32" t="s">
        <v>1005</v>
      </c>
      <c r="D59" s="32" t="s">
        <v>1177</v>
      </c>
      <c r="E59" s="38"/>
      <c r="F59" s="38"/>
      <c r="G59" s="36"/>
      <c r="H59" s="36"/>
      <c r="I59" s="36"/>
      <c r="J59" s="36"/>
      <c r="K59" s="36"/>
      <c r="L59" s="36"/>
      <c r="M59" s="36"/>
      <c r="N59" s="36"/>
    </row>
    <row r="60" spans="2:15" ht="14.25" hidden="1" x14ac:dyDescent="0.2">
      <c r="C60" s="41"/>
      <c r="D60" s="41"/>
      <c r="E60" s="38"/>
      <c r="F60" s="38"/>
      <c r="G60" s="36"/>
      <c r="H60" s="36"/>
      <c r="I60" s="36"/>
      <c r="J60" s="36"/>
      <c r="K60" s="36"/>
      <c r="L60" s="36"/>
      <c r="M60" s="36"/>
      <c r="N60" s="36"/>
    </row>
    <row r="61" spans="2:15" ht="14.25" hidden="1" x14ac:dyDescent="0.2">
      <c r="D61" s="39"/>
      <c r="E61" s="38"/>
      <c r="F61" s="38"/>
      <c r="G61" s="36"/>
      <c r="H61" s="36"/>
      <c r="I61" s="36"/>
      <c r="J61" s="36"/>
      <c r="K61" s="36"/>
      <c r="L61" s="36"/>
      <c r="M61" s="36"/>
      <c r="N61" s="36"/>
    </row>
    <row r="62" spans="2:15" ht="14.25" hidden="1" x14ac:dyDescent="0.2">
      <c r="D62" s="39"/>
      <c r="E62" s="38"/>
      <c r="F62" s="38"/>
      <c r="G62" s="36"/>
      <c r="H62" s="36"/>
      <c r="I62" s="36"/>
      <c r="J62" s="36"/>
      <c r="K62" s="36"/>
      <c r="L62" s="36"/>
      <c r="M62" s="36"/>
      <c r="N62" s="36"/>
    </row>
  </sheetData>
  <sheetProtection algorithmName="SHA-512" hashValue="hfhk2adOvXtFYvw4LkR9pYC3XprtOmw9gYjscVXuCtUkwWAdPCBE1Qwl/wXapwQORZNadFV3OY5Adls8FP6axA==" saltValue="Ir0xHOXZXt3cgZYfpuQbPg==" spinCount="100000" sheet="1" selectLockedCells="1"/>
  <mergeCells count="26">
    <mergeCell ref="G30:N30"/>
    <mergeCell ref="C12:N12"/>
    <mergeCell ref="C17:N17"/>
    <mergeCell ref="G24:N24"/>
    <mergeCell ref="G25:N25"/>
    <mergeCell ref="G26:N26"/>
    <mergeCell ref="I46:N46"/>
    <mergeCell ref="C40:N40"/>
    <mergeCell ref="G36:N36"/>
    <mergeCell ref="G37:N37"/>
    <mergeCell ref="G32:N32"/>
    <mergeCell ref="G33:N33"/>
    <mergeCell ref="G34:N34"/>
    <mergeCell ref="H47:N47"/>
    <mergeCell ref="H48:N48"/>
    <mergeCell ref="H49:N49"/>
    <mergeCell ref="H50:N50"/>
    <mergeCell ref="E49:G49"/>
    <mergeCell ref="E48:G48"/>
    <mergeCell ref="E47:G47"/>
    <mergeCell ref="H52:N52"/>
    <mergeCell ref="H53:N53"/>
    <mergeCell ref="E53:G53"/>
    <mergeCell ref="E52:G52"/>
    <mergeCell ref="E50:G50"/>
    <mergeCell ref="E51:G51"/>
  </mergeCells>
  <hyperlinks>
    <hyperlink ref="C47" location="'Allgemeine Angaben'!M4" display="Allgemeine Angaben" xr:uid="{00000000-0004-0000-0000-000000000000}"/>
    <hyperlink ref="C49" location="Zusammenfassung!A1" display="Zusammenfassung" xr:uid="{00000000-0004-0000-0000-000001000000}"/>
    <hyperlink ref="C50" location="Kennzahlen!G6" display="8. Kennzahlen" xr:uid="{00000000-0004-0000-0000-000002000000}"/>
    <hyperlink ref="C52" location="'5.1 QI Hüfte'!F17" display="5.1 QI Hüfte" xr:uid="{00000000-0004-0000-0000-000003000000}"/>
    <hyperlink ref="C53" location="'5.2 QI Knie'!F17" display="5.2 QI Knie" xr:uid="{00000000-0004-0000-0000-000004000000}"/>
    <hyperlink ref="C48" location="'2.2.3 Fallzahlen'!E10" display="2.2.3 Fallzahlen" xr:uid="{00000000-0004-0000-0000-000005000000}"/>
    <hyperlink ref="C51" location="EPRD!G6" display="EPRD" xr:uid="{8E555670-F27B-4ADA-8BF9-5A6F9E3A891F}"/>
  </hyperlinks>
  <pageMargins left="0.70866141732283472" right="0.70866141732283472" top="0.74803149606299213" bottom="0.74803149606299213" header="0.31496062992125984" footer="0.31496062992125984"/>
  <pageSetup paperSize="9" scale="90" fitToHeight="0" orientation="landscape" r:id="rId1"/>
  <headerFooter>
    <oddFooter>&amp;L&amp;F&amp;C&amp;A&amp;R&amp;P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Q118"/>
  <sheetViews>
    <sheetView showGridLines="0" zoomScale="85" zoomScaleNormal="85" workbookViewId="0">
      <selection activeCell="M4" sqref="M4"/>
    </sheetView>
  </sheetViews>
  <sheetFormatPr baseColWidth="10" defaultColWidth="0" defaultRowHeight="14.25" zeroHeight="1" outlineLevelRow="1" x14ac:dyDescent="0.2"/>
  <cols>
    <col min="1" max="1" width="1.85546875" style="36" customWidth="1"/>
    <col min="2" max="11" width="10.85546875" style="36" customWidth="1"/>
    <col min="12" max="13" width="10.85546875" style="37" customWidth="1"/>
    <col min="14" max="14" width="2.7109375" style="36" customWidth="1"/>
    <col min="15" max="15" width="15" style="59" hidden="1" customWidth="1"/>
    <col min="16" max="17" width="10.85546875" style="36" hidden="1" customWidth="1"/>
    <col min="18" max="16384" width="0.7109375" style="36" hidden="1"/>
  </cols>
  <sheetData>
    <row r="1" spans="2:17" x14ac:dyDescent="0.2"/>
    <row r="2" spans="2:17" ht="15" customHeight="1" x14ac:dyDescent="0.2">
      <c r="B2" s="32" t="s">
        <v>19</v>
      </c>
      <c r="C2" s="38"/>
      <c r="K2" s="440" t="s">
        <v>91</v>
      </c>
      <c r="L2" s="440"/>
      <c r="M2" s="440"/>
    </row>
    <row r="3" spans="2:17" ht="15" thickBot="1" x14ac:dyDescent="0.25">
      <c r="B3" s="41"/>
      <c r="C3" s="38"/>
    </row>
    <row r="4" spans="2:17" ht="15" thickBot="1" x14ac:dyDescent="0.25">
      <c r="B4" s="153" t="s">
        <v>922</v>
      </c>
      <c r="C4" s="38"/>
      <c r="I4" s="201"/>
      <c r="J4" s="201"/>
      <c r="K4" s="201"/>
      <c r="L4" s="203" t="s">
        <v>85</v>
      </c>
      <c r="M4" s="190"/>
    </row>
    <row r="5" spans="2:17" ht="15" thickBot="1" x14ac:dyDescent="0.25">
      <c r="B5" s="41"/>
      <c r="C5" s="38"/>
    </row>
    <row r="6" spans="2:17" ht="27.75" customHeight="1" thickBot="1" x14ac:dyDescent="0.25">
      <c r="B6" s="153" t="s">
        <v>138</v>
      </c>
      <c r="E6" s="431"/>
      <c r="F6" s="432"/>
      <c r="G6" s="432"/>
      <c r="H6" s="432"/>
      <c r="I6" s="432"/>
      <c r="J6" s="432"/>
      <c r="K6" s="432"/>
      <c r="L6" s="432"/>
      <c r="M6" s="433"/>
    </row>
    <row r="7" spans="2:17" ht="15" thickBot="1" x14ac:dyDescent="0.25">
      <c r="B7" s="41"/>
      <c r="C7" s="38"/>
    </row>
    <row r="8" spans="2:17" ht="15.75" customHeight="1" thickBot="1" x14ac:dyDescent="0.25">
      <c r="B8" s="153" t="s">
        <v>32</v>
      </c>
      <c r="C8" s="38"/>
      <c r="H8" s="202"/>
      <c r="I8" s="202"/>
      <c r="J8" s="202"/>
      <c r="K8" s="202"/>
      <c r="L8" s="441"/>
      <c r="M8" s="442"/>
      <c r="P8" s="36">
        <f>IF(AND(L8&lt;&gt;Hilfstabelle!D4,L8&lt;&gt;Hilfstabelle!D5),1,0)</f>
        <v>1</v>
      </c>
    </row>
    <row r="9" spans="2:17" ht="15" thickBot="1" x14ac:dyDescent="0.25">
      <c r="B9" s="41"/>
      <c r="C9" s="38"/>
    </row>
    <row r="10" spans="2:17" ht="15" thickBot="1" x14ac:dyDescent="0.25">
      <c r="B10" s="153" t="s">
        <v>923</v>
      </c>
      <c r="L10" s="441"/>
      <c r="M10" s="442"/>
      <c r="O10" s="133"/>
      <c r="P10" s="36">
        <f>IF(LEN(Text10)&lt;&gt;4,1,0)</f>
        <v>1</v>
      </c>
    </row>
    <row r="11" spans="2:17" ht="15" thickBot="1" x14ac:dyDescent="0.25">
      <c r="B11" s="41" t="s">
        <v>24</v>
      </c>
      <c r="L11" s="443"/>
      <c r="M11" s="444"/>
      <c r="O11" s="133"/>
    </row>
    <row r="12" spans="2:17" ht="15.75" customHeight="1" thickBot="1" x14ac:dyDescent="0.25">
      <c r="B12" s="41" t="s">
        <v>25</v>
      </c>
      <c r="L12" s="441"/>
      <c r="M12" s="442"/>
      <c r="O12" s="133"/>
      <c r="P12" s="36">
        <f>IF(AND(L12&lt;&gt;"",Q12),0,1)</f>
        <v>1</v>
      </c>
      <c r="Q12" s="36" t="b">
        <f t="array" ref="Q12">OR(EXACT(L12,Hilfstabelle!B:B))</f>
        <v>1</v>
      </c>
    </row>
    <row r="13" spans="2:17" ht="15.75" customHeight="1" thickBot="1" x14ac:dyDescent="0.25">
      <c r="B13" s="41" t="s">
        <v>43</v>
      </c>
      <c r="L13" s="441"/>
      <c r="M13" s="442"/>
      <c r="O13" s="133"/>
      <c r="P13" s="36">
        <f>IF(LEN(L13)&lt;&gt;4,1,0)</f>
        <v>1</v>
      </c>
    </row>
    <row r="14" spans="2:17" ht="15" thickBot="1" x14ac:dyDescent="0.25">
      <c r="B14" s="41"/>
      <c r="O14" s="133"/>
    </row>
    <row r="15" spans="2:17" ht="15" thickBot="1" x14ac:dyDescent="0.25">
      <c r="B15" s="153" t="s">
        <v>332</v>
      </c>
      <c r="L15" s="434"/>
      <c r="M15" s="435"/>
      <c r="O15" s="133"/>
      <c r="P15" s="36">
        <f>IF(AND(L15&lt;&gt;"",Q15),0,1)</f>
        <v>1</v>
      </c>
      <c r="Q15" s="36" t="b">
        <f t="array" ref="Q15">OR(EXACT(L15,Hilfstabelle!M2:M5))</f>
        <v>0</v>
      </c>
    </row>
    <row r="16" spans="2:17" ht="15" thickBot="1" x14ac:dyDescent="0.25">
      <c r="C16" s="185" t="s">
        <v>334</v>
      </c>
      <c r="L16" s="434"/>
      <c r="M16" s="435"/>
      <c r="O16" s="133"/>
    </row>
    <row r="17" spans="2:17" x14ac:dyDescent="0.2">
      <c r="C17" s="41"/>
      <c r="O17" s="133"/>
    </row>
    <row r="18" spans="2:17" ht="27.75" customHeight="1" x14ac:dyDescent="0.2">
      <c r="B18" s="439" t="str">
        <f>IF($L$8="EPZ","Folgende Hauptoperateure sind am Zentrum tätig 
(keine Angabe von Nicht-Hauptoperateuren)","Folgende (Senior-) Hauptoperateure sind am Zentrum tätig 
(keine Angabe von Nicht- (Senior-) Hauptoperateuren)")</f>
        <v>Folgende (Senior-) Hauptoperateure sind am Zentrum tätig 
(keine Angabe von Nicht- (Senior-) Hauptoperateuren)</v>
      </c>
      <c r="C18" s="439"/>
      <c r="E18" s="445" t="s">
        <v>924</v>
      </c>
      <c r="F18" s="445"/>
      <c r="G18" s="187" t="s">
        <v>285</v>
      </c>
      <c r="H18" s="188" t="s">
        <v>925</v>
      </c>
      <c r="I18" s="188" t="s">
        <v>926</v>
      </c>
      <c r="J18" s="436" t="s">
        <v>324</v>
      </c>
      <c r="K18" s="436"/>
      <c r="L18" s="438" t="s">
        <v>329</v>
      </c>
      <c r="M18" s="438"/>
      <c r="O18" s="134" t="s">
        <v>304</v>
      </c>
    </row>
    <row r="19" spans="2:17" ht="15.75" customHeight="1" x14ac:dyDescent="0.2">
      <c r="B19" s="439"/>
      <c r="C19" s="439"/>
      <c r="D19" s="186"/>
      <c r="E19" s="422"/>
      <c r="F19" s="424"/>
      <c r="G19" s="127"/>
      <c r="H19" s="127"/>
      <c r="I19" s="127"/>
      <c r="J19" s="429"/>
      <c r="K19" s="437"/>
      <c r="L19" s="426"/>
      <c r="M19" s="427"/>
      <c r="O19" s="133">
        <v>1</v>
      </c>
      <c r="P19" s="36">
        <f>IF(Q19,0,1)</f>
        <v>1</v>
      </c>
      <c r="Q19" s="36" t="b">
        <f t="array" ref="Q19">AND(OR(EXACT(G19,Hilfstabelle!$B$5:$B$6)),OR(EXACT('Allgemeine Angaben'!H19,Hilfstabelle!$B$14:$B$15)),OR(EXACT('Allgemeine Angaben'!I19,Hilfstabelle!$B$14:$B$15)),OR(EXACT('Allgemeine Angaben'!J19,Hilfstabelle!$E$19:$E$23)))</f>
        <v>0</v>
      </c>
    </row>
    <row r="20" spans="2:17" ht="15.75" customHeight="1" x14ac:dyDescent="0.2">
      <c r="B20" s="439"/>
      <c r="C20" s="439"/>
      <c r="D20" s="186"/>
      <c r="E20" s="422"/>
      <c r="F20" s="428"/>
      <c r="G20" s="249"/>
      <c r="H20" s="127"/>
      <c r="I20" s="127"/>
      <c r="J20" s="429"/>
      <c r="K20" s="430"/>
      <c r="L20" s="426"/>
      <c r="M20" s="427"/>
      <c r="O20" s="133">
        <v>2</v>
      </c>
      <c r="P20" s="36">
        <f>IF(Q20,0,1)</f>
        <v>1</v>
      </c>
      <c r="Q20" s="36" t="b">
        <f t="array" ref="Q20">AND(OR(EXACT(G20,Hilfstabelle!$B$5:$B$6)),OR(EXACT('Allgemeine Angaben'!H20,Hilfstabelle!$B$14:$B$15)),OR(EXACT('Allgemeine Angaben'!I20,Hilfstabelle!$B$14:$B$15)),OR(EXACT('Allgemeine Angaben'!J20,Hilfstabelle!$E$19:$E$23)))</f>
        <v>0</v>
      </c>
    </row>
    <row r="21" spans="2:17" ht="15.75" customHeight="1" x14ac:dyDescent="0.2">
      <c r="B21" s="439"/>
      <c r="C21" s="439"/>
      <c r="D21" s="186"/>
      <c r="E21" s="422"/>
      <c r="F21" s="428"/>
      <c r="G21" s="249"/>
      <c r="H21" s="127"/>
      <c r="I21" s="127"/>
      <c r="J21" s="429"/>
      <c r="K21" s="430"/>
      <c r="L21" s="426"/>
      <c r="M21" s="427"/>
      <c r="O21" s="133">
        <v>3</v>
      </c>
      <c r="P21" s="36">
        <f>IF(OR(E21="",Q21),0,1)</f>
        <v>0</v>
      </c>
      <c r="Q21" s="36" t="b">
        <f t="array" ref="Q21">AND(OR(EXACT(G21,Hilfstabelle!$B$5:$B$6)),OR(EXACT('Allgemeine Angaben'!H21,Hilfstabelle!$B$14:$B$15)),OR(EXACT('Allgemeine Angaben'!I21,Hilfstabelle!$B$14:$B$15)),OR(EXACT('Allgemeine Angaben'!J21,Hilfstabelle!$E$19:$E$23)))</f>
        <v>0</v>
      </c>
    </row>
    <row r="22" spans="2:17" ht="15.75" customHeight="1" x14ac:dyDescent="0.2">
      <c r="B22" s="439"/>
      <c r="C22" s="439"/>
      <c r="E22" s="422"/>
      <c r="F22" s="428"/>
      <c r="G22" s="127"/>
      <c r="H22" s="127"/>
      <c r="I22" s="127"/>
      <c r="J22" s="429"/>
      <c r="K22" s="430"/>
      <c r="L22" s="426"/>
      <c r="M22" s="427"/>
      <c r="O22" s="133">
        <v>4</v>
      </c>
      <c r="P22" s="36">
        <f t="shared" ref="P22:P43" si="0">IF(OR(E22="",Q22),0,1)</f>
        <v>0</v>
      </c>
      <c r="Q22" s="36" t="b">
        <f t="array" ref="Q22">AND(OR(EXACT(G22,Hilfstabelle!$B$5:$B$6)),OR(EXACT('Allgemeine Angaben'!H22,Hilfstabelle!$B$14:$B$15)),OR(EXACT('Allgemeine Angaben'!I22,Hilfstabelle!$B$14:$B$15)),OR(EXACT('Allgemeine Angaben'!J22,Hilfstabelle!$E$19:$E$23)))</f>
        <v>0</v>
      </c>
    </row>
    <row r="23" spans="2:17" ht="15.75" customHeight="1" x14ac:dyDescent="0.2">
      <c r="C23" s="41"/>
      <c r="E23" s="422"/>
      <c r="F23" s="428"/>
      <c r="G23" s="127"/>
      <c r="H23" s="127"/>
      <c r="I23" s="127"/>
      <c r="J23" s="429"/>
      <c r="K23" s="430"/>
      <c r="L23" s="426"/>
      <c r="M23" s="427"/>
      <c r="O23" s="133">
        <v>5</v>
      </c>
      <c r="P23" s="36">
        <f t="shared" si="0"/>
        <v>0</v>
      </c>
      <c r="Q23" s="36" t="b">
        <f t="array" ref="Q23">AND(OR(EXACT(G23,Hilfstabelle!$B$5:$B$6)),OR(EXACT('Allgemeine Angaben'!H23,Hilfstabelle!$B$14:$B$15)),OR(EXACT('Allgemeine Angaben'!I23,Hilfstabelle!$B$14:$B$15)),OR(EXACT('Allgemeine Angaben'!J23,Hilfstabelle!$E$19:$E$23)))</f>
        <v>0</v>
      </c>
    </row>
    <row r="24" spans="2:17" ht="15.75" customHeight="1" x14ac:dyDescent="0.2">
      <c r="C24" s="41"/>
      <c r="E24" s="422"/>
      <c r="F24" s="428"/>
      <c r="G24" s="249"/>
      <c r="H24" s="127"/>
      <c r="I24" s="127"/>
      <c r="J24" s="429"/>
      <c r="K24" s="430"/>
      <c r="L24" s="426"/>
      <c r="M24" s="427"/>
      <c r="O24" s="133">
        <v>6</v>
      </c>
      <c r="P24" s="36">
        <f t="shared" si="0"/>
        <v>0</v>
      </c>
      <c r="Q24" s="36" t="b">
        <f t="array" ref="Q24">AND(OR(EXACT(G24,Hilfstabelle!$B$5:$B$6)),OR(EXACT('Allgemeine Angaben'!H24,Hilfstabelle!$B$14:$B$15)),OR(EXACT('Allgemeine Angaben'!I24,Hilfstabelle!$B$14:$B$15)),OR(EXACT('Allgemeine Angaben'!J24,Hilfstabelle!$E$19:$E$23)))</f>
        <v>0</v>
      </c>
    </row>
    <row r="25" spans="2:17" ht="15.75" customHeight="1" x14ac:dyDescent="0.2">
      <c r="C25" s="41"/>
      <c r="E25" s="422"/>
      <c r="F25" s="428"/>
      <c r="G25" s="127"/>
      <c r="H25" s="127"/>
      <c r="I25" s="127"/>
      <c r="J25" s="429"/>
      <c r="K25" s="430"/>
      <c r="L25" s="426"/>
      <c r="M25" s="427"/>
      <c r="O25" s="133">
        <v>7</v>
      </c>
      <c r="P25" s="36">
        <f t="shared" si="0"/>
        <v>0</v>
      </c>
      <c r="Q25" s="36" t="b">
        <f t="array" ref="Q25">AND(OR(EXACT(G25,Hilfstabelle!$B$5:$B$6)),OR(EXACT('Allgemeine Angaben'!H25,Hilfstabelle!$B$14:$B$15)),OR(EXACT('Allgemeine Angaben'!I25,Hilfstabelle!$B$14:$B$15)),OR(EXACT('Allgemeine Angaben'!J25,Hilfstabelle!$E$19:$E$23)))</f>
        <v>0</v>
      </c>
    </row>
    <row r="26" spans="2:17" ht="15.75" customHeight="1" x14ac:dyDescent="0.2">
      <c r="C26" s="41"/>
      <c r="E26" s="422"/>
      <c r="F26" s="428"/>
      <c r="G26" s="127"/>
      <c r="H26" s="127"/>
      <c r="I26" s="127"/>
      <c r="J26" s="429"/>
      <c r="K26" s="430"/>
      <c r="L26" s="426"/>
      <c r="M26" s="427"/>
      <c r="O26" s="133">
        <v>8</v>
      </c>
      <c r="P26" s="36">
        <f t="shared" si="0"/>
        <v>0</v>
      </c>
      <c r="Q26" s="36" t="b">
        <f t="array" ref="Q26">AND(OR(EXACT(G26,Hilfstabelle!$B$5:$B$6)),OR(EXACT('Allgemeine Angaben'!H26,Hilfstabelle!$B$14:$B$15)),OR(EXACT('Allgemeine Angaben'!I26,Hilfstabelle!$B$14:$B$15)),OR(EXACT('Allgemeine Angaben'!J26,Hilfstabelle!$E$19:$E$23)))</f>
        <v>0</v>
      </c>
    </row>
    <row r="27" spans="2:17" ht="15.75" customHeight="1" x14ac:dyDescent="0.2">
      <c r="C27" s="41"/>
      <c r="E27" s="422"/>
      <c r="F27" s="428"/>
      <c r="G27" s="127"/>
      <c r="H27" s="127"/>
      <c r="I27" s="127"/>
      <c r="J27" s="429"/>
      <c r="K27" s="430"/>
      <c r="L27" s="426"/>
      <c r="M27" s="427"/>
      <c r="O27" s="133">
        <v>9</v>
      </c>
      <c r="P27" s="36">
        <f t="shared" si="0"/>
        <v>0</v>
      </c>
      <c r="Q27" s="36" t="b">
        <f t="array" ref="Q27">AND(OR(EXACT(G27,Hilfstabelle!$B$5:$B$6)),OR(EXACT('Allgemeine Angaben'!H27,Hilfstabelle!$B$14:$B$15)),OR(EXACT('Allgemeine Angaben'!I27,Hilfstabelle!$B$14:$B$15)),OR(EXACT('Allgemeine Angaben'!J27,Hilfstabelle!$E$19:$E$23)))</f>
        <v>0</v>
      </c>
    </row>
    <row r="28" spans="2:17" ht="15.75" customHeight="1" x14ac:dyDescent="0.2">
      <c r="C28" s="41"/>
      <c r="E28" s="422"/>
      <c r="F28" s="428"/>
      <c r="G28" s="127"/>
      <c r="H28" s="127"/>
      <c r="I28" s="127"/>
      <c r="J28" s="429"/>
      <c r="K28" s="430"/>
      <c r="L28" s="426"/>
      <c r="M28" s="427"/>
      <c r="O28" s="133">
        <v>10</v>
      </c>
      <c r="P28" s="36">
        <f t="shared" si="0"/>
        <v>0</v>
      </c>
      <c r="Q28" s="36" t="b">
        <f t="array" ref="Q28">AND(OR(EXACT(G28,Hilfstabelle!$B$5:$B$6)),OR(EXACT('Allgemeine Angaben'!H28,Hilfstabelle!$B$14:$B$15)),OR(EXACT('Allgemeine Angaben'!I28,Hilfstabelle!$B$14:$B$15)),OR(EXACT('Allgemeine Angaben'!J28,Hilfstabelle!$E$19:$E$23)))</f>
        <v>0</v>
      </c>
    </row>
    <row r="29" spans="2:17" ht="15.75" customHeight="1" x14ac:dyDescent="0.2">
      <c r="C29" s="41"/>
      <c r="E29" s="422"/>
      <c r="F29" s="428"/>
      <c r="G29" s="127"/>
      <c r="H29" s="127"/>
      <c r="I29" s="127"/>
      <c r="J29" s="429"/>
      <c r="K29" s="430"/>
      <c r="L29" s="426"/>
      <c r="M29" s="427"/>
      <c r="O29" s="133">
        <v>11</v>
      </c>
      <c r="P29" s="36">
        <f t="shared" si="0"/>
        <v>0</v>
      </c>
      <c r="Q29" s="36" t="b">
        <f t="array" ref="Q29">AND(OR(EXACT(G29,Hilfstabelle!$B$5:$B$6)),OR(EXACT('Allgemeine Angaben'!H29,Hilfstabelle!$B$14:$B$15)),OR(EXACT('Allgemeine Angaben'!I29,Hilfstabelle!$B$14:$B$15)),OR(EXACT('Allgemeine Angaben'!J29,Hilfstabelle!$E$19:$E$23)))</f>
        <v>0</v>
      </c>
    </row>
    <row r="30" spans="2:17" ht="15.75" customHeight="1" x14ac:dyDescent="0.2">
      <c r="C30" s="41"/>
      <c r="E30" s="422"/>
      <c r="F30" s="428"/>
      <c r="G30" s="127"/>
      <c r="H30" s="127"/>
      <c r="I30" s="127"/>
      <c r="J30" s="429"/>
      <c r="K30" s="430"/>
      <c r="L30" s="426"/>
      <c r="M30" s="427"/>
      <c r="O30" s="133">
        <v>12</v>
      </c>
      <c r="P30" s="36">
        <f t="shared" si="0"/>
        <v>0</v>
      </c>
      <c r="Q30" s="36" t="b">
        <f t="array" ref="Q30">AND(OR(EXACT(G30,Hilfstabelle!$B$5:$B$6)),OR(EXACT('Allgemeine Angaben'!H30,Hilfstabelle!$B$14:$B$15)),OR(EXACT('Allgemeine Angaben'!I30,Hilfstabelle!$B$14:$B$15)),OR(EXACT('Allgemeine Angaben'!J30,Hilfstabelle!$E$19:$E$23)))</f>
        <v>0</v>
      </c>
    </row>
    <row r="31" spans="2:17" ht="15.75" customHeight="1" outlineLevel="1" x14ac:dyDescent="0.2">
      <c r="C31" s="41"/>
      <c r="E31" s="422"/>
      <c r="F31" s="428"/>
      <c r="G31" s="127"/>
      <c r="H31" s="127"/>
      <c r="I31" s="127"/>
      <c r="J31" s="429"/>
      <c r="K31" s="430"/>
      <c r="L31" s="426"/>
      <c r="M31" s="427"/>
      <c r="O31" s="133">
        <v>13</v>
      </c>
      <c r="P31" s="36">
        <f t="shared" si="0"/>
        <v>0</v>
      </c>
      <c r="Q31" s="36" t="b">
        <f t="array" ref="Q31">AND(OR(EXACT(G31,Hilfstabelle!$B$5:$B$6)),OR(EXACT('Allgemeine Angaben'!H31,Hilfstabelle!$B$14:$B$15)),OR(EXACT('Allgemeine Angaben'!I31,Hilfstabelle!$B$14:$B$15)),OR(EXACT('Allgemeine Angaben'!J31,Hilfstabelle!$E$19:$E$23)))</f>
        <v>0</v>
      </c>
    </row>
    <row r="32" spans="2:17" ht="15.75" customHeight="1" outlineLevel="1" x14ac:dyDescent="0.2">
      <c r="C32" s="41"/>
      <c r="E32" s="422"/>
      <c r="F32" s="428"/>
      <c r="G32" s="127"/>
      <c r="H32" s="127"/>
      <c r="I32" s="127"/>
      <c r="J32" s="429"/>
      <c r="K32" s="430"/>
      <c r="L32" s="426"/>
      <c r="M32" s="427"/>
      <c r="O32" s="133">
        <v>14</v>
      </c>
      <c r="P32" s="36">
        <f t="shared" si="0"/>
        <v>0</v>
      </c>
      <c r="Q32" s="36" t="b">
        <f t="array" ref="Q32">AND(OR(EXACT(G32,Hilfstabelle!$B$5:$B$6)),OR(EXACT('Allgemeine Angaben'!H32,Hilfstabelle!$B$14:$B$15)),OR(EXACT('Allgemeine Angaben'!I32,Hilfstabelle!$B$14:$B$15)),OR(EXACT('Allgemeine Angaben'!J32,Hilfstabelle!$E$19:$E$23)))</f>
        <v>0</v>
      </c>
    </row>
    <row r="33" spans="2:17" ht="15.75" customHeight="1" outlineLevel="1" x14ac:dyDescent="0.2">
      <c r="C33" s="41"/>
      <c r="E33" s="422"/>
      <c r="F33" s="428"/>
      <c r="G33" s="127"/>
      <c r="H33" s="127"/>
      <c r="I33" s="127"/>
      <c r="J33" s="429"/>
      <c r="K33" s="430"/>
      <c r="L33" s="426"/>
      <c r="M33" s="427"/>
      <c r="O33" s="133">
        <v>15</v>
      </c>
      <c r="P33" s="36">
        <f t="shared" si="0"/>
        <v>0</v>
      </c>
      <c r="Q33" s="36" t="b">
        <f t="array" ref="Q33">AND(OR(EXACT(G33,Hilfstabelle!$B$5:$B$6)),OR(EXACT('Allgemeine Angaben'!H33,Hilfstabelle!$B$14:$B$15)),OR(EXACT('Allgemeine Angaben'!I33,Hilfstabelle!$B$14:$B$15)),OR(EXACT('Allgemeine Angaben'!J33,Hilfstabelle!$E$19:$E$23)))</f>
        <v>0</v>
      </c>
    </row>
    <row r="34" spans="2:17" ht="15.75" customHeight="1" outlineLevel="1" x14ac:dyDescent="0.2">
      <c r="C34" s="41"/>
      <c r="E34" s="422"/>
      <c r="F34" s="428"/>
      <c r="G34" s="127"/>
      <c r="H34" s="127"/>
      <c r="I34" s="127"/>
      <c r="J34" s="429"/>
      <c r="K34" s="430"/>
      <c r="L34" s="426"/>
      <c r="M34" s="427"/>
      <c r="O34" s="133">
        <v>16</v>
      </c>
      <c r="P34" s="36">
        <f t="shared" si="0"/>
        <v>0</v>
      </c>
      <c r="Q34" s="36" t="b">
        <f t="array" ref="Q34">AND(OR(EXACT(G34,Hilfstabelle!$B$5:$B$6)),OR(EXACT('Allgemeine Angaben'!H34,Hilfstabelle!$B$14:$B$15)),OR(EXACT('Allgemeine Angaben'!I34,Hilfstabelle!$B$14:$B$15)),OR(EXACT('Allgemeine Angaben'!J34,Hilfstabelle!$E$19:$E$23)))</f>
        <v>0</v>
      </c>
    </row>
    <row r="35" spans="2:17" ht="15.75" customHeight="1" outlineLevel="1" x14ac:dyDescent="0.2">
      <c r="C35" s="41"/>
      <c r="E35" s="422"/>
      <c r="F35" s="428"/>
      <c r="G35" s="127"/>
      <c r="H35" s="127"/>
      <c r="I35" s="127"/>
      <c r="J35" s="429"/>
      <c r="K35" s="430"/>
      <c r="L35" s="426"/>
      <c r="M35" s="427"/>
      <c r="O35" s="133">
        <v>17</v>
      </c>
      <c r="P35" s="36">
        <f t="shared" si="0"/>
        <v>0</v>
      </c>
      <c r="Q35" s="36" t="b">
        <f t="array" ref="Q35">AND(OR(EXACT(G35,Hilfstabelle!$B$5:$B$6)),OR(EXACT('Allgemeine Angaben'!H35,Hilfstabelle!$B$14:$B$15)),OR(EXACT('Allgemeine Angaben'!I35,Hilfstabelle!$B$14:$B$15)),OR(EXACT('Allgemeine Angaben'!J35,Hilfstabelle!$E$19:$E$23)))</f>
        <v>0</v>
      </c>
    </row>
    <row r="36" spans="2:17" ht="15.75" customHeight="1" outlineLevel="1" x14ac:dyDescent="0.2">
      <c r="C36" s="41"/>
      <c r="E36" s="422"/>
      <c r="F36" s="428"/>
      <c r="G36" s="127"/>
      <c r="H36" s="127"/>
      <c r="I36" s="127"/>
      <c r="J36" s="429"/>
      <c r="K36" s="430"/>
      <c r="L36" s="426"/>
      <c r="M36" s="427"/>
      <c r="O36" s="133">
        <v>18</v>
      </c>
      <c r="P36" s="36">
        <f t="shared" si="0"/>
        <v>0</v>
      </c>
      <c r="Q36" s="36" t="b">
        <f t="array" ref="Q36">AND(OR(EXACT(G36,Hilfstabelle!$B$5:$B$6)),OR(EXACT('Allgemeine Angaben'!H36,Hilfstabelle!$B$14:$B$15)),OR(EXACT('Allgemeine Angaben'!I36,Hilfstabelle!$B$14:$B$15)),OR(EXACT('Allgemeine Angaben'!J36,Hilfstabelle!$E$19:$E$23)))</f>
        <v>0</v>
      </c>
    </row>
    <row r="37" spans="2:17" ht="15.75" customHeight="1" outlineLevel="1" x14ac:dyDescent="0.2">
      <c r="C37" s="41"/>
      <c r="E37" s="422"/>
      <c r="F37" s="428"/>
      <c r="G37" s="127"/>
      <c r="H37" s="127"/>
      <c r="I37" s="127"/>
      <c r="J37" s="429"/>
      <c r="K37" s="430"/>
      <c r="L37" s="426"/>
      <c r="M37" s="427"/>
      <c r="O37" s="133">
        <v>19</v>
      </c>
      <c r="P37" s="36">
        <f t="shared" si="0"/>
        <v>0</v>
      </c>
      <c r="Q37" s="36" t="b">
        <f t="array" ref="Q37">AND(OR(EXACT(G37,Hilfstabelle!$B$5:$B$6)),OR(EXACT('Allgemeine Angaben'!H37,Hilfstabelle!$B$14:$B$15)),OR(EXACT('Allgemeine Angaben'!I37,Hilfstabelle!$B$14:$B$15)),OR(EXACT('Allgemeine Angaben'!J37,Hilfstabelle!$E$19:$E$23)))</f>
        <v>0</v>
      </c>
    </row>
    <row r="38" spans="2:17" ht="15.75" customHeight="1" outlineLevel="1" x14ac:dyDescent="0.2">
      <c r="C38" s="41"/>
      <c r="E38" s="422"/>
      <c r="F38" s="428"/>
      <c r="G38" s="127"/>
      <c r="H38" s="127"/>
      <c r="I38" s="127"/>
      <c r="J38" s="429"/>
      <c r="K38" s="430"/>
      <c r="L38" s="426"/>
      <c r="M38" s="427"/>
      <c r="O38" s="133">
        <v>20</v>
      </c>
      <c r="P38" s="36">
        <f t="shared" si="0"/>
        <v>0</v>
      </c>
      <c r="Q38" s="36" t="b">
        <f t="array" ref="Q38">AND(OR(EXACT(G38,Hilfstabelle!$B$5:$B$6)),OR(EXACT('Allgemeine Angaben'!H38,Hilfstabelle!$B$14:$B$15)),OR(EXACT('Allgemeine Angaben'!I38,Hilfstabelle!$B$14:$B$15)),OR(EXACT('Allgemeine Angaben'!J38,Hilfstabelle!$E$19:$E$23)))</f>
        <v>0</v>
      </c>
    </row>
    <row r="39" spans="2:17" ht="15.75" customHeight="1" outlineLevel="1" x14ac:dyDescent="0.2">
      <c r="C39" s="41"/>
      <c r="E39" s="422"/>
      <c r="F39" s="428"/>
      <c r="G39" s="127"/>
      <c r="H39" s="127"/>
      <c r="I39" s="127"/>
      <c r="J39" s="429"/>
      <c r="K39" s="430"/>
      <c r="L39" s="426"/>
      <c r="M39" s="427"/>
      <c r="O39" s="133">
        <v>21</v>
      </c>
      <c r="P39" s="36">
        <f t="shared" si="0"/>
        <v>0</v>
      </c>
      <c r="Q39" s="36" t="b">
        <f t="array" ref="Q39">AND(OR(EXACT(G39,Hilfstabelle!$B$5:$B$6)),OR(EXACT('Allgemeine Angaben'!H39,Hilfstabelle!$B$14:$B$15)),OR(EXACT('Allgemeine Angaben'!I39,Hilfstabelle!$B$14:$B$15)),OR(EXACT('Allgemeine Angaben'!J39,Hilfstabelle!$E$19:$E$23)))</f>
        <v>0</v>
      </c>
    </row>
    <row r="40" spans="2:17" ht="15.75" customHeight="1" outlineLevel="1" x14ac:dyDescent="0.2">
      <c r="C40" s="41"/>
      <c r="E40" s="422"/>
      <c r="F40" s="428"/>
      <c r="G40" s="127"/>
      <c r="H40" s="127"/>
      <c r="I40" s="127"/>
      <c r="J40" s="429"/>
      <c r="K40" s="430"/>
      <c r="L40" s="426"/>
      <c r="M40" s="427"/>
      <c r="O40" s="133">
        <v>22</v>
      </c>
      <c r="P40" s="36">
        <f t="shared" si="0"/>
        <v>0</v>
      </c>
      <c r="Q40" s="36" t="b">
        <f t="array" ref="Q40">AND(OR(EXACT(G40,Hilfstabelle!$B$5:$B$6)),OR(EXACT('Allgemeine Angaben'!H40,Hilfstabelle!$B$14:$B$15)),OR(EXACT('Allgemeine Angaben'!I40,Hilfstabelle!$B$14:$B$15)),OR(EXACT('Allgemeine Angaben'!J40,Hilfstabelle!$E$19:$E$23)))</f>
        <v>0</v>
      </c>
    </row>
    <row r="41" spans="2:17" ht="15.75" customHeight="1" outlineLevel="1" x14ac:dyDescent="0.2">
      <c r="C41" s="41"/>
      <c r="E41" s="422"/>
      <c r="F41" s="428"/>
      <c r="G41" s="127"/>
      <c r="H41" s="127"/>
      <c r="I41" s="127"/>
      <c r="J41" s="429"/>
      <c r="K41" s="430"/>
      <c r="L41" s="426"/>
      <c r="M41" s="427"/>
      <c r="O41" s="133">
        <v>23</v>
      </c>
      <c r="P41" s="36">
        <f t="shared" si="0"/>
        <v>0</v>
      </c>
      <c r="Q41" s="36" t="b">
        <f t="array" ref="Q41">AND(OR(EXACT(G41,Hilfstabelle!$B$5:$B$6)),OR(EXACT('Allgemeine Angaben'!H41,Hilfstabelle!$B$14:$B$15)),OR(EXACT('Allgemeine Angaben'!I41,Hilfstabelle!$B$14:$B$15)),OR(EXACT('Allgemeine Angaben'!J41,Hilfstabelle!$E$19:$E$23)))</f>
        <v>0</v>
      </c>
    </row>
    <row r="42" spans="2:17" ht="15.75" customHeight="1" outlineLevel="1" x14ac:dyDescent="0.2">
      <c r="C42" s="41"/>
      <c r="E42" s="422"/>
      <c r="F42" s="428"/>
      <c r="G42" s="127"/>
      <c r="H42" s="127"/>
      <c r="I42" s="127"/>
      <c r="J42" s="429"/>
      <c r="K42" s="430"/>
      <c r="L42" s="426"/>
      <c r="M42" s="427"/>
      <c r="O42" s="133">
        <v>24</v>
      </c>
      <c r="P42" s="36">
        <f t="shared" si="0"/>
        <v>0</v>
      </c>
      <c r="Q42" s="36" t="b">
        <f t="array" ref="Q42">AND(OR(EXACT(G42,Hilfstabelle!$B$5:$B$6)),OR(EXACT('Allgemeine Angaben'!H42,Hilfstabelle!$B$14:$B$15)),OR(EXACT('Allgemeine Angaben'!I42,Hilfstabelle!$B$14:$B$15)),OR(EXACT('Allgemeine Angaben'!J42,Hilfstabelle!$E$19:$E$23)))</f>
        <v>0</v>
      </c>
    </row>
    <row r="43" spans="2:17" ht="15.75" customHeight="1" outlineLevel="1" x14ac:dyDescent="0.2">
      <c r="C43" s="41"/>
      <c r="E43" s="422"/>
      <c r="F43" s="428"/>
      <c r="G43" s="127"/>
      <c r="H43" s="127"/>
      <c r="I43" s="127"/>
      <c r="J43" s="429"/>
      <c r="K43" s="430"/>
      <c r="L43" s="426"/>
      <c r="M43" s="427"/>
      <c r="O43" s="133">
        <v>25</v>
      </c>
      <c r="P43" s="36">
        <f t="shared" si="0"/>
        <v>0</v>
      </c>
      <c r="Q43" s="36" t="b">
        <f t="array" ref="Q43">AND(OR(EXACT(G43,Hilfstabelle!$B$5:$B$6)),OR(EXACT('Allgemeine Angaben'!H43,Hilfstabelle!$B$14:$B$15)),OR(EXACT('Allgemeine Angaben'!I43,Hilfstabelle!$B$14:$B$15)),OR(EXACT('Allgemeine Angaben'!J43,Hilfstabelle!$E$19:$E$23)))</f>
        <v>0</v>
      </c>
    </row>
    <row r="44" spans="2:17" x14ac:dyDescent="0.2">
      <c r="C44" s="41"/>
      <c r="E44" s="59" t="s">
        <v>330</v>
      </c>
      <c r="L44" s="36"/>
      <c r="M44" s="36"/>
      <c r="O44" s="133"/>
    </row>
    <row r="45" spans="2:17" ht="15" thickBot="1" x14ac:dyDescent="0.25">
      <c r="C45" s="41"/>
      <c r="L45" s="36"/>
      <c r="M45" s="36"/>
      <c r="O45" s="133"/>
    </row>
    <row r="46" spans="2:17" ht="15.75" thickBot="1" x14ac:dyDescent="0.3">
      <c r="B46" s="153" t="s">
        <v>927</v>
      </c>
      <c r="D46" s="43"/>
      <c r="E46" s="43"/>
      <c r="F46" s="44"/>
      <c r="L46" s="448"/>
      <c r="M46" s="449"/>
      <c r="N46"/>
      <c r="O46" s="133"/>
      <c r="P46" s="36">
        <f>IF(AND(L46&lt;&gt;"",Q46),0,1)</f>
        <v>1</v>
      </c>
      <c r="Q46" s="36" t="b">
        <f t="array" ref="Q46">OR(EXACT(L46,Hilfstabelle!J2:J4))</f>
        <v>1</v>
      </c>
    </row>
    <row r="47" spans="2:17" ht="15" customHeight="1" x14ac:dyDescent="0.2">
      <c r="C47" s="41"/>
      <c r="D47" s="43"/>
      <c r="E47" s="450"/>
      <c r="F47" s="450"/>
      <c r="G47" s="450"/>
      <c r="H47" s="450"/>
      <c r="I47" s="450"/>
      <c r="J47" s="450"/>
      <c r="K47" s="450"/>
      <c r="L47" s="450"/>
      <c r="M47" s="450"/>
      <c r="O47" s="133"/>
    </row>
    <row r="48" spans="2:17" ht="39" customHeight="1" x14ac:dyDescent="0.2">
      <c r="C48" s="189"/>
      <c r="D48" s="189"/>
      <c r="E48" s="425" t="str">
        <f>IF(L46=Hilfstabelle!J2,"Die Tabelle ist nur verpflichtend bei Inanspruchnahme der alten Sonderregelung für mindestens einen Hauptoperateur (aktueller Stand zum Audit) auszufüllen. Einzutragen sind die Fallzahlen seit 2009. Prognosen sind nicht erforderlich.",IF(L46=Hilfstabelle!J3,"Keine Inanspruchnahme der Sonderregelung",""))</f>
        <v/>
      </c>
      <c r="F48" s="425"/>
      <c r="G48" s="425"/>
      <c r="H48" s="425"/>
      <c r="I48" s="425"/>
      <c r="J48" s="425"/>
      <c r="K48" s="425"/>
      <c r="L48" s="425"/>
      <c r="M48" s="425"/>
      <c r="O48" s="133"/>
    </row>
    <row r="49" spans="3:17" ht="14.25" customHeight="1" x14ac:dyDescent="0.2">
      <c r="C49" s="47"/>
      <c r="D49" s="47"/>
      <c r="E49" s="47"/>
      <c r="F49" s="47"/>
      <c r="G49" s="47"/>
      <c r="H49" s="47"/>
      <c r="I49" s="47"/>
      <c r="J49" s="47"/>
      <c r="K49" s="47"/>
      <c r="L49" s="47"/>
      <c r="M49" s="47"/>
      <c r="O49" s="133"/>
    </row>
    <row r="50" spans="3:17" ht="60" customHeight="1" x14ac:dyDescent="0.2">
      <c r="C50" s="192"/>
      <c r="E50" s="232"/>
      <c r="F50" s="128"/>
      <c r="G50" s="128"/>
      <c r="H50" s="128"/>
      <c r="I50" s="128"/>
      <c r="J50" s="128"/>
      <c r="K50" s="128"/>
      <c r="L50" s="128"/>
      <c r="M50" s="128"/>
      <c r="O50" s="133"/>
      <c r="P50" s="36">
        <f>IF(Q50,0,1)</f>
        <v>0</v>
      </c>
      <c r="Q50" s="36" t="b">
        <f t="array" ref="Q50">AND(OR(EXACT(F50,E19:F43)),OR(EXACT(G50,E19:F43)),OR(EXACT(H50,E19:F43)),OR(EXACT(I50,E19:F43)),OR(EXACT(J50,E19:F43)),OR(EXACT(K50,E19:F43)),OR(EXACT(L50,E19:F43)),OR(EXACT(M50,E19:F43)))</f>
        <v>1</v>
      </c>
    </row>
    <row r="51" spans="3:17" x14ac:dyDescent="0.2">
      <c r="C51" s="192"/>
      <c r="E51" s="232">
        <v>2024</v>
      </c>
      <c r="F51" s="128"/>
      <c r="G51" s="128"/>
      <c r="H51" s="128"/>
      <c r="I51" s="128"/>
      <c r="J51" s="128"/>
      <c r="K51" s="128"/>
      <c r="L51" s="128"/>
      <c r="M51" s="128"/>
      <c r="O51" s="133"/>
    </row>
    <row r="52" spans="3:17" x14ac:dyDescent="0.2">
      <c r="C52" s="192"/>
      <c r="E52" s="232">
        <v>2023</v>
      </c>
      <c r="F52" s="128"/>
      <c r="G52" s="128"/>
      <c r="H52" s="128"/>
      <c r="I52" s="128"/>
      <c r="J52" s="128"/>
      <c r="K52" s="128"/>
      <c r="L52" s="128"/>
      <c r="M52" s="128"/>
      <c r="O52" s="133"/>
    </row>
    <row r="53" spans="3:17" ht="14.25" customHeight="1" x14ac:dyDescent="0.2">
      <c r="C53" s="192"/>
      <c r="E53" s="232">
        <v>2022</v>
      </c>
      <c r="F53" s="260"/>
      <c r="G53" s="260"/>
      <c r="H53" s="260"/>
      <c r="I53" s="260"/>
      <c r="J53" s="260"/>
      <c r="K53" s="260"/>
      <c r="L53" s="260"/>
      <c r="M53" s="260"/>
      <c r="O53" s="133"/>
    </row>
    <row r="54" spans="3:17" ht="14.25" customHeight="1" x14ac:dyDescent="0.2">
      <c r="C54" s="192"/>
      <c r="E54" s="232">
        <v>2021</v>
      </c>
      <c r="F54" s="128"/>
      <c r="G54" s="260"/>
      <c r="H54" s="260"/>
      <c r="I54" s="260"/>
      <c r="J54" s="260"/>
      <c r="K54" s="260"/>
      <c r="L54" s="260"/>
      <c r="M54" s="260"/>
      <c r="O54" s="133"/>
    </row>
    <row r="55" spans="3:17" x14ac:dyDescent="0.2">
      <c r="C55" s="192"/>
      <c r="E55" s="232">
        <v>2020</v>
      </c>
      <c r="F55" s="128"/>
      <c r="G55" s="260"/>
      <c r="H55" s="260"/>
      <c r="I55" s="260"/>
      <c r="J55" s="260"/>
      <c r="K55" s="260"/>
      <c r="L55" s="260"/>
      <c r="M55" s="260"/>
      <c r="O55" s="133"/>
    </row>
    <row r="56" spans="3:17" x14ac:dyDescent="0.2">
      <c r="C56" s="192"/>
      <c r="E56" s="232">
        <v>2019</v>
      </c>
      <c r="F56" s="260"/>
      <c r="G56" s="260"/>
      <c r="H56" s="260"/>
      <c r="I56" s="260"/>
      <c r="J56" s="260"/>
      <c r="K56" s="260"/>
      <c r="L56" s="260"/>
      <c r="M56" s="260"/>
      <c r="O56" s="133"/>
    </row>
    <row r="57" spans="3:17" x14ac:dyDescent="0.2">
      <c r="C57" s="192"/>
      <c r="E57" s="232">
        <v>2018</v>
      </c>
      <c r="F57" s="128"/>
      <c r="G57" s="260"/>
      <c r="H57" s="260"/>
      <c r="I57" s="260"/>
      <c r="J57" s="260"/>
      <c r="K57" s="260"/>
      <c r="L57" s="260"/>
      <c r="M57" s="260"/>
      <c r="O57" s="133"/>
    </row>
    <row r="58" spans="3:17" x14ac:dyDescent="0.2">
      <c r="C58" s="192"/>
      <c r="E58" s="232">
        <v>2017</v>
      </c>
      <c r="F58" s="128"/>
      <c r="G58" s="260"/>
      <c r="H58" s="260"/>
      <c r="I58" s="260"/>
      <c r="J58" s="260"/>
      <c r="K58" s="260"/>
      <c r="L58" s="260"/>
      <c r="M58" s="260"/>
      <c r="O58" s="133"/>
    </row>
    <row r="59" spans="3:17" x14ac:dyDescent="0.2">
      <c r="C59" s="192"/>
      <c r="E59" s="232">
        <v>2016</v>
      </c>
      <c r="F59" s="260"/>
      <c r="G59" s="260"/>
      <c r="H59" s="260"/>
      <c r="I59" s="260"/>
      <c r="J59" s="260"/>
      <c r="K59" s="260"/>
      <c r="L59" s="260"/>
      <c r="M59" s="260"/>
      <c r="O59" s="133"/>
    </row>
    <row r="60" spans="3:17" x14ac:dyDescent="0.2">
      <c r="C60" s="192"/>
      <c r="E60" s="232">
        <v>2015</v>
      </c>
      <c r="F60" s="128"/>
      <c r="G60" s="260"/>
      <c r="H60" s="260"/>
      <c r="I60" s="260"/>
      <c r="J60" s="260"/>
      <c r="K60" s="260"/>
      <c r="L60" s="260"/>
      <c r="M60" s="260"/>
      <c r="O60" s="133"/>
    </row>
    <row r="61" spans="3:17" x14ac:dyDescent="0.2">
      <c r="C61" s="192"/>
      <c r="E61" s="232">
        <v>2014</v>
      </c>
      <c r="F61" s="128"/>
      <c r="G61" s="260"/>
      <c r="H61" s="260"/>
      <c r="I61" s="260"/>
      <c r="J61" s="260"/>
      <c r="K61" s="260"/>
      <c r="L61" s="260"/>
      <c r="M61" s="260"/>
      <c r="O61" s="133"/>
    </row>
    <row r="62" spans="3:17" x14ac:dyDescent="0.2">
      <c r="C62" s="192"/>
      <c r="E62" s="232">
        <v>2013</v>
      </c>
      <c r="F62" s="260"/>
      <c r="G62" s="260"/>
      <c r="H62" s="260"/>
      <c r="I62" s="260"/>
      <c r="J62" s="260"/>
      <c r="K62" s="260"/>
      <c r="L62" s="260"/>
      <c r="M62" s="260"/>
      <c r="O62" s="133"/>
    </row>
    <row r="63" spans="3:17" ht="15.75" customHeight="1" x14ac:dyDescent="0.2">
      <c r="C63" s="192"/>
      <c r="E63" s="232">
        <v>2012</v>
      </c>
      <c r="F63" s="128"/>
      <c r="G63" s="260"/>
      <c r="H63" s="260"/>
      <c r="I63" s="260"/>
      <c r="J63" s="260"/>
      <c r="K63" s="260"/>
      <c r="L63" s="260"/>
      <c r="M63" s="260"/>
      <c r="O63" s="133"/>
    </row>
    <row r="64" spans="3:17" ht="15.75" customHeight="1" x14ac:dyDescent="0.2">
      <c r="C64" s="192"/>
      <c r="E64" s="232">
        <v>2011</v>
      </c>
      <c r="F64" s="128"/>
      <c r="G64" s="260"/>
      <c r="H64" s="260"/>
      <c r="I64" s="260"/>
      <c r="J64" s="260"/>
      <c r="K64" s="260"/>
      <c r="L64" s="260"/>
      <c r="M64" s="260"/>
      <c r="O64" s="133"/>
    </row>
    <row r="65" spans="1:15" ht="15.75" customHeight="1" x14ac:dyDescent="0.2">
      <c r="C65" s="192"/>
      <c r="E65" s="232">
        <v>2010</v>
      </c>
      <c r="F65" s="260"/>
      <c r="G65" s="260"/>
      <c r="H65" s="260"/>
      <c r="I65" s="260"/>
      <c r="J65" s="260"/>
      <c r="K65" s="260"/>
      <c r="L65" s="260"/>
      <c r="M65" s="260"/>
      <c r="O65" s="133"/>
    </row>
    <row r="66" spans="1:15" x14ac:dyDescent="0.2">
      <c r="C66" s="41"/>
      <c r="D66" s="43"/>
      <c r="E66" s="232">
        <v>2009</v>
      </c>
      <c r="F66" s="260"/>
      <c r="G66" s="260"/>
      <c r="H66" s="260"/>
      <c r="I66" s="260"/>
      <c r="J66" s="260"/>
      <c r="K66" s="260"/>
      <c r="L66" s="260"/>
      <c r="M66" s="260"/>
      <c r="O66" s="133"/>
    </row>
    <row r="67" spans="1:15" ht="22.5" customHeight="1" x14ac:dyDescent="0.2">
      <c r="D67" s="130"/>
      <c r="I67" s="40" t="s">
        <v>924</v>
      </c>
      <c r="K67" s="40"/>
      <c r="L67" s="42" t="s">
        <v>1007</v>
      </c>
      <c r="M67" s="42" t="s">
        <v>1008</v>
      </c>
      <c r="O67" s="133"/>
    </row>
    <row r="68" spans="1:15" ht="15" customHeight="1" x14ac:dyDescent="0.2">
      <c r="B68" s="233" t="str">
        <f>IF(L8=Hilfstabelle!D5,"Abgänge und Nachmeldungen von (S-) HO in den letzten 4 Jahren","Abgänge und Nachmeldungen von HO in den letzten 4 Jahren")</f>
        <v>Abgänge und Nachmeldungen von HO in den letzten 4 Jahren</v>
      </c>
      <c r="D68" s="131"/>
      <c r="E68" s="131"/>
      <c r="I68" s="422"/>
      <c r="J68" s="423"/>
      <c r="K68" s="424"/>
      <c r="L68" s="353"/>
      <c r="M68" s="355"/>
      <c r="O68" s="133"/>
    </row>
    <row r="69" spans="1:15" ht="15" customHeight="1" x14ac:dyDescent="0.2">
      <c r="C69" s="130"/>
      <c r="D69" s="130"/>
      <c r="I69" s="422"/>
      <c r="J69" s="423"/>
      <c r="K69" s="424"/>
      <c r="L69" s="354"/>
      <c r="M69" s="355"/>
      <c r="O69" s="133"/>
    </row>
    <row r="70" spans="1:15" ht="15" customHeight="1" x14ac:dyDescent="0.2">
      <c r="C70" s="41"/>
      <c r="D70" s="43"/>
      <c r="I70" s="422"/>
      <c r="J70" s="423"/>
      <c r="K70" s="424"/>
      <c r="L70" s="354"/>
      <c r="M70" s="355"/>
      <c r="O70" s="133"/>
    </row>
    <row r="71" spans="1:15" ht="15" customHeight="1" x14ac:dyDescent="0.2">
      <c r="C71" s="41"/>
      <c r="D71" s="43"/>
      <c r="I71" s="422"/>
      <c r="J71" s="423"/>
      <c r="K71" s="424"/>
      <c r="L71" s="354"/>
      <c r="M71" s="355"/>
      <c r="O71" s="133"/>
    </row>
    <row r="72" spans="1:15" ht="15" customHeight="1" x14ac:dyDescent="0.2">
      <c r="C72" s="41"/>
      <c r="D72" s="43"/>
      <c r="I72" s="422"/>
      <c r="J72" s="423"/>
      <c r="K72" s="424"/>
      <c r="L72" s="354"/>
      <c r="M72" s="355"/>
      <c r="O72" s="133"/>
    </row>
    <row r="73" spans="1:15" ht="15" customHeight="1" x14ac:dyDescent="0.2">
      <c r="C73" s="41"/>
      <c r="D73" s="43"/>
      <c r="I73" s="422"/>
      <c r="J73" s="423"/>
      <c r="K73" s="424"/>
      <c r="L73" s="354"/>
      <c r="M73" s="355"/>
      <c r="O73" s="133"/>
    </row>
    <row r="74" spans="1:15" ht="15" customHeight="1" x14ac:dyDescent="0.2">
      <c r="C74" s="41"/>
      <c r="D74" s="43"/>
      <c r="I74" s="422"/>
      <c r="J74" s="423"/>
      <c r="K74" s="424"/>
      <c r="L74" s="354"/>
      <c r="M74" s="355"/>
      <c r="O74" s="133"/>
    </row>
    <row r="75" spans="1:15" ht="15" customHeight="1" x14ac:dyDescent="0.2">
      <c r="C75" s="41"/>
      <c r="D75" s="43"/>
      <c r="I75" s="422"/>
      <c r="J75" s="423"/>
      <c r="K75" s="424"/>
      <c r="L75" s="354"/>
      <c r="M75" s="355"/>
      <c r="O75" s="133"/>
    </row>
    <row r="76" spans="1:15" ht="15" customHeight="1" x14ac:dyDescent="0.2">
      <c r="C76" s="41"/>
      <c r="D76" s="43"/>
      <c r="I76" s="422"/>
      <c r="J76" s="423"/>
      <c r="K76" s="424"/>
      <c r="L76" s="354"/>
      <c r="M76" s="355"/>
      <c r="O76" s="133"/>
    </row>
    <row r="77" spans="1:15" ht="15" customHeight="1" x14ac:dyDescent="0.2">
      <c r="C77" s="41"/>
      <c r="D77" s="43"/>
      <c r="I77" s="422"/>
      <c r="J77" s="423"/>
      <c r="K77" s="424"/>
      <c r="L77" s="354"/>
      <c r="M77" s="355"/>
      <c r="O77" s="133"/>
    </row>
    <row r="78" spans="1:15" ht="15" customHeight="1" x14ac:dyDescent="0.2">
      <c r="C78" s="41"/>
      <c r="D78" s="43"/>
      <c r="I78" s="422"/>
      <c r="J78" s="423"/>
      <c r="K78" s="424"/>
      <c r="L78" s="354"/>
      <c r="M78" s="355"/>
      <c r="O78" s="133"/>
    </row>
    <row r="79" spans="1:15" ht="15" customHeight="1" x14ac:dyDescent="0.2">
      <c r="C79" s="41"/>
      <c r="D79" s="43"/>
      <c r="I79" s="422"/>
      <c r="J79" s="423"/>
      <c r="K79" s="424"/>
      <c r="L79" s="354"/>
      <c r="M79" s="355"/>
      <c r="O79" s="133"/>
    </row>
    <row r="80" spans="1:15" ht="15" customHeight="1" x14ac:dyDescent="0.2">
      <c r="C80" s="41"/>
      <c r="D80" s="43"/>
      <c r="I80" s="422"/>
      <c r="J80" s="423"/>
      <c r="K80" s="424"/>
      <c r="L80" s="354"/>
      <c r="M80" s="355"/>
      <c r="O80" s="133"/>
    </row>
    <row r="81" spans="2:15" x14ac:dyDescent="0.2">
      <c r="C81" s="41"/>
      <c r="D81" s="43"/>
      <c r="E81" s="43"/>
      <c r="F81" s="44"/>
      <c r="G81" s="44"/>
      <c r="H81" s="46"/>
      <c r="I81" s="46"/>
      <c r="J81" s="46"/>
      <c r="K81" s="44"/>
      <c r="L81" s="44"/>
      <c r="M81" s="44"/>
      <c r="O81" s="133"/>
    </row>
    <row r="82" spans="2:15" ht="15" thickBot="1" x14ac:dyDescent="0.25">
      <c r="B82" s="40" t="s">
        <v>44</v>
      </c>
      <c r="C82" s="40"/>
    </row>
    <row r="83" spans="2:15" ht="15" thickBot="1" x14ac:dyDescent="0.25">
      <c r="C83" s="48" t="s">
        <v>45</v>
      </c>
      <c r="L83" s="446"/>
      <c r="M83" s="447"/>
    </row>
    <row r="84" spans="2:15" ht="15" thickBot="1" x14ac:dyDescent="0.25">
      <c r="C84" s="48" t="s">
        <v>17</v>
      </c>
      <c r="L84" s="446"/>
      <c r="M84" s="447"/>
    </row>
    <row r="85" spans="2:15" ht="15" thickBot="1" x14ac:dyDescent="0.25">
      <c r="C85" s="48" t="s">
        <v>18</v>
      </c>
      <c r="L85" s="446"/>
      <c r="M85" s="447"/>
    </row>
    <row r="86" spans="2:15" x14ac:dyDescent="0.2">
      <c r="C86" s="41"/>
      <c r="L86" s="43"/>
      <c r="M86" s="43"/>
    </row>
    <row r="87" spans="2:15" x14ac:dyDescent="0.2">
      <c r="B87" s="41"/>
      <c r="C87" s="38"/>
    </row>
    <row r="88" spans="2:15" ht="15" thickBot="1" x14ac:dyDescent="0.25">
      <c r="B88" s="40" t="s">
        <v>92</v>
      </c>
      <c r="C88" s="41"/>
    </row>
    <row r="89" spans="2:15" ht="15" thickBot="1" x14ac:dyDescent="0.25">
      <c r="C89" s="129" t="s">
        <v>335</v>
      </c>
      <c r="L89" s="36"/>
      <c r="M89" s="30"/>
    </row>
    <row r="90" spans="2:15" x14ac:dyDescent="0.2">
      <c r="C90" s="41"/>
    </row>
    <row r="91" spans="2:15" hidden="1" x14ac:dyDescent="0.2">
      <c r="L91" s="36"/>
      <c r="M91" s="36"/>
    </row>
    <row r="92" spans="2:15" hidden="1" x14ac:dyDescent="0.2">
      <c r="L92" s="36"/>
      <c r="M92" s="36"/>
    </row>
    <row r="93" spans="2:15" hidden="1" x14ac:dyDescent="0.2">
      <c r="L93" s="36"/>
      <c r="M93" s="36"/>
    </row>
    <row r="94" spans="2:15" hidden="1" x14ac:dyDescent="0.2">
      <c r="L94" s="36"/>
      <c r="M94" s="36"/>
    </row>
    <row r="95" spans="2:15" s="44" customFormat="1" ht="12.75" hidden="1" x14ac:dyDescent="0.2">
      <c r="L95" s="43"/>
      <c r="M95" s="43"/>
      <c r="O95" s="59"/>
    </row>
    <row r="100" x14ac:dyDescent="0.2"/>
    <row r="113" spans="1:1" x14ac:dyDescent="0.2"/>
    <row r="114" spans="1:1" x14ac:dyDescent="0.2"/>
    <row r="115" spans="1:1" x14ac:dyDescent="0.2"/>
    <row r="116" spans="1:1" x14ac:dyDescent="0.2"/>
    <row r="117" spans="1:1" x14ac:dyDescent="0.2"/>
    <row r="118" spans="1:1" x14ac:dyDescent="0.2">
      <c r="A118" s="352" t="str">
        <f>IF(SUM(P:P)&gt;0,"F","")</f>
        <v>F</v>
      </c>
    </row>
  </sheetData>
  <sheetProtection algorithmName="SHA-512" hashValue="/qGESdCMcCNiX5aKB8+IsSDnROK4LpFVP4VwR4Wxwu2wDZ7lbMzqgUHNjO3FqIcZYBBE5pJlyGjRxBlTNy/ytQ==" saltValue="z0pgEClp9oHWVQDg7CN94g==" spinCount="100000" sheet="1" selectLockedCells="1"/>
  <mergeCells count="107">
    <mergeCell ref="L32:M32"/>
    <mergeCell ref="L35:M35"/>
    <mergeCell ref="E31:F31"/>
    <mergeCell ref="E19:F19"/>
    <mergeCell ref="E20:F20"/>
    <mergeCell ref="E21:F21"/>
    <mergeCell ref="E22:F22"/>
    <mergeCell ref="E23:F23"/>
    <mergeCell ref="E24:F24"/>
    <mergeCell ref="E25:F25"/>
    <mergeCell ref="E26:F26"/>
    <mergeCell ref="E27:F27"/>
    <mergeCell ref="L31:M31"/>
    <mergeCell ref="J31:K31"/>
    <mergeCell ref="J33:K33"/>
    <mergeCell ref="J34:K34"/>
    <mergeCell ref="J28:K28"/>
    <mergeCell ref="J32:K32"/>
    <mergeCell ref="L33:M33"/>
    <mergeCell ref="E28:F28"/>
    <mergeCell ref="E32:F32"/>
    <mergeCell ref="E33:F33"/>
    <mergeCell ref="E34:F34"/>
    <mergeCell ref="I70:K70"/>
    <mergeCell ref="I71:K71"/>
    <mergeCell ref="I72:K72"/>
    <mergeCell ref="I73:K73"/>
    <mergeCell ref="I74:K74"/>
    <mergeCell ref="I75:K75"/>
    <mergeCell ref="I76:K76"/>
    <mergeCell ref="I77:K77"/>
    <mergeCell ref="J35:K35"/>
    <mergeCell ref="E47:M47"/>
    <mergeCell ref="L85:M85"/>
    <mergeCell ref="L83:M83"/>
    <mergeCell ref="L84:M84"/>
    <mergeCell ref="L36:M36"/>
    <mergeCell ref="L37:M37"/>
    <mergeCell ref="L38:M38"/>
    <mergeCell ref="L39:M39"/>
    <mergeCell ref="L40:M40"/>
    <mergeCell ref="L41:M41"/>
    <mergeCell ref="L42:M42"/>
    <mergeCell ref="L43:M43"/>
    <mergeCell ref="L46:M46"/>
    <mergeCell ref="B18:C22"/>
    <mergeCell ref="K2:M2"/>
    <mergeCell ref="L10:M10"/>
    <mergeCell ref="L11:M11"/>
    <mergeCell ref="L13:M13"/>
    <mergeCell ref="L12:M12"/>
    <mergeCell ref="L15:M15"/>
    <mergeCell ref="J27:K27"/>
    <mergeCell ref="J21:K21"/>
    <mergeCell ref="J22:K22"/>
    <mergeCell ref="J23:K23"/>
    <mergeCell ref="L20:M20"/>
    <mergeCell ref="L21:M21"/>
    <mergeCell ref="L22:M22"/>
    <mergeCell ref="L23:M23"/>
    <mergeCell ref="L24:M24"/>
    <mergeCell ref="L25:M25"/>
    <mergeCell ref="L26:M26"/>
    <mergeCell ref="J20:K20"/>
    <mergeCell ref="L19:M19"/>
    <mergeCell ref="J26:K26"/>
    <mergeCell ref="L27:M27"/>
    <mergeCell ref="E18:F18"/>
    <mergeCell ref="L8:M8"/>
    <mergeCell ref="E6:M6"/>
    <mergeCell ref="L16:M16"/>
    <mergeCell ref="J18:K18"/>
    <mergeCell ref="J19:K19"/>
    <mergeCell ref="J24:K24"/>
    <mergeCell ref="J25:K25"/>
    <mergeCell ref="L18:M18"/>
    <mergeCell ref="E29:F29"/>
    <mergeCell ref="E30:F30"/>
    <mergeCell ref="L29:M29"/>
    <mergeCell ref="L30:M30"/>
    <mergeCell ref="J29:K29"/>
    <mergeCell ref="J30:K30"/>
    <mergeCell ref="L28:M28"/>
    <mergeCell ref="I78:K78"/>
    <mergeCell ref="E48:M48"/>
    <mergeCell ref="I79:K79"/>
    <mergeCell ref="I80:K80"/>
    <mergeCell ref="L34:M34"/>
    <mergeCell ref="E41:F41"/>
    <mergeCell ref="E40:F40"/>
    <mergeCell ref="E42:F42"/>
    <mergeCell ref="E43:F43"/>
    <mergeCell ref="J41:K41"/>
    <mergeCell ref="J42:K42"/>
    <mergeCell ref="J43:K43"/>
    <mergeCell ref="E36:F36"/>
    <mergeCell ref="E37:F37"/>
    <mergeCell ref="E38:F38"/>
    <mergeCell ref="E39:F39"/>
    <mergeCell ref="J36:K36"/>
    <mergeCell ref="J37:K37"/>
    <mergeCell ref="J38:K38"/>
    <mergeCell ref="J39:K39"/>
    <mergeCell ref="J40:K40"/>
    <mergeCell ref="E35:F35"/>
    <mergeCell ref="I68:K68"/>
    <mergeCell ref="I69:K69"/>
  </mergeCells>
  <conditionalFormatting sqref="B46">
    <cfRule type="expression" dxfId="130" priority="10">
      <formula>$L$8="EPZmax"</formula>
    </cfRule>
  </conditionalFormatting>
  <conditionalFormatting sqref="E6 L10:L13">
    <cfRule type="containsBlanks" dxfId="127" priority="262">
      <formula>LEN(TRIM(E6))=0</formula>
    </cfRule>
  </conditionalFormatting>
  <conditionalFormatting sqref="E19:K20">
    <cfRule type="expression" dxfId="126" priority="44">
      <formula>E19=""</formula>
    </cfRule>
  </conditionalFormatting>
  <conditionalFormatting sqref="E19:K43">
    <cfRule type="expression" dxfId="125" priority="45">
      <formula>AND(E19="",COUNTA($E19:$J19)&gt;0)</formula>
    </cfRule>
  </conditionalFormatting>
  <conditionalFormatting sqref="F51:M51 F54 F57 F60 F63">
    <cfRule type="expression" dxfId="121" priority="4">
      <formula>AND(ISNUMBER(F51),F51&lt;50)</formula>
    </cfRule>
  </conditionalFormatting>
  <conditionalFormatting sqref="F51:M65">
    <cfRule type="expression" dxfId="120" priority="7">
      <formula>AND(ISNUMBER(F51),F51&lt;50)</formula>
    </cfRule>
  </conditionalFormatting>
  <conditionalFormatting sqref="F66:M66">
    <cfRule type="expression" dxfId="119" priority="1">
      <formula>AND(ISNUMBER(F66),F66&lt;50)</formula>
    </cfRule>
  </conditionalFormatting>
  <conditionalFormatting sqref="I69:I80">
    <cfRule type="expression" dxfId="115" priority="22">
      <formula>AND(I69="",COUNTA($I69:$M69)&gt;0)</formula>
    </cfRule>
  </conditionalFormatting>
  <conditionalFormatting sqref="L8">
    <cfRule type="containsBlanks" dxfId="114" priority="266">
      <formula>LEN(TRIM(L8))=0</formula>
    </cfRule>
  </conditionalFormatting>
  <conditionalFormatting sqref="L46">
    <cfRule type="containsBlanks" dxfId="113" priority="207">
      <formula>LEN(TRIM(L46))=0</formula>
    </cfRule>
  </conditionalFormatting>
  <conditionalFormatting sqref="L15:M15">
    <cfRule type="expression" dxfId="112" priority="67">
      <formula>$L$15=""</formula>
    </cfRule>
  </conditionalFormatting>
  <conditionalFormatting sqref="L46:M46">
    <cfRule type="expression" dxfId="109" priority="12">
      <formula>$L$8="EPZmax"</formula>
    </cfRule>
  </conditionalFormatting>
  <conditionalFormatting sqref="M4">
    <cfRule type="containsBlanks" dxfId="108" priority="197">
      <formula>LEN(TRIM(M4))=0</formula>
    </cfRule>
  </conditionalFormatting>
  <dataValidations count="14">
    <dataValidation type="date" allowBlank="1" showInputMessage="1" showErrorMessage="1" error="Eingabe eines Datums." sqref="L89" xr:uid="{00000000-0002-0000-0100-000000000000}">
      <formula1>40544</formula1>
      <formula2>55153</formula2>
    </dataValidation>
    <dataValidation type="whole" allowBlank="1" showInputMessage="1" showErrorMessage="1" error="Eingabe einer vierstelligen Jahreszahl." sqref="L10:M10" xr:uid="{00000000-0002-0000-0100-000001000000}">
      <formula1>2015</formula1>
      <formula2>2050</formula2>
    </dataValidation>
    <dataValidation type="whole" operator="greaterThanOrEqual" allowBlank="1" showInputMessage="1" showErrorMessage="1" error="Eingabe einer ganzen Zahl." sqref="G54:M65" xr:uid="{00000000-0002-0000-0100-000002000000}">
      <formula1>0</formula1>
    </dataValidation>
    <dataValidation type="list" operator="greaterThanOrEqual" allowBlank="1" showInputMessage="1" showErrorMessage="1" error="Bitte benutzen Sie die Dropdown-Funktion." sqref="F50:M50" xr:uid="{00000000-0002-0000-0100-000003000000}">
      <formula1>ListeOperateure</formula1>
    </dataValidation>
    <dataValidation type="list" showInputMessage="1" showErrorMessage="1" error="Bitte benutzen Sie die Dropdown-Funktion." sqref="G19:G43" xr:uid="{00000000-0002-0000-0100-000004000000}">
      <formula1>AuswahllisteOperateure</formula1>
    </dataValidation>
    <dataValidation type="textLength" operator="equal" allowBlank="1" showInputMessage="1" showErrorMessage="1" error="Eingabe der dreistelligen Registriernummer. Diese finden Sie z.B. auf dem EPZ-Zertifikat oder in der Betreffszeile der E-Mails von ClarCert. Eingabe z.B. 123, wenn die Reg.-Nr. EPZ-123 ist." sqref="I4:K4" xr:uid="{00000000-0002-0000-0100-000006000000}">
      <formula1>3</formula1>
    </dataValidation>
    <dataValidation type="date" allowBlank="1" showInputMessage="1" showErrorMessage="1" error="Eingabe eines Datums (dd/mm/yyyy)." sqref="L11:M11 M68:M80 L83:M85" xr:uid="{00000000-0002-0000-0100-000007000000}">
      <formula1>40544</formula1>
      <formula2>55153</formula2>
    </dataValidation>
    <dataValidation type="whole" allowBlank="1" showInputMessage="1" showErrorMessage="1" error="Eingabe einer vierstelligen Jahreszahl." sqref="L13:M13" xr:uid="{00000000-0002-0000-0100-000008000000}">
      <formula1>2017</formula1>
      <formula2>2050</formula2>
    </dataValidation>
    <dataValidation type="textLength" operator="lessThanOrEqual" allowBlank="1" showInputMessage="1" showErrorMessage="1" error="Textlänge ist auf 50 Zeichen begrenzt." sqref="E19:F43 L68:L80 J69:K80" xr:uid="{00000000-0002-0000-0100-000009000000}">
      <formula1>50</formula1>
    </dataValidation>
    <dataValidation type="textLength" operator="lessThanOrEqual" allowBlank="1" showInputMessage="1" showErrorMessage="1" error="Eingabe der dreistelligen Reg.-Nr. Diese finden Sie z. B. auf dem EPZ-Zertifikat oder in der Betreffszeile der E-Mails von ClarCert. Eingabe z.B. 123, wenn die Reg.-Nr. EPZ-123 ist; z.B. A-001 wenn die Reg.-Nr. EPZ-A-001." sqref="M4" xr:uid="{00000000-0002-0000-0100-00000A000000}">
      <formula1>6</formula1>
    </dataValidation>
    <dataValidation allowBlank="1" showInputMessage="1" showErrorMessage="1" error="Bitte benutzen Sie die Dropdown-Funktion." sqref="H8:K8 N46" xr:uid="{00000000-0002-0000-0100-00000B000000}"/>
    <dataValidation operator="lessThanOrEqual" allowBlank="1" showInputMessage="1" showErrorMessage="1" error="Bitte benutzen Sie die Dropdown-Funktion." sqref="I68:I80" xr:uid="{00000000-0002-0000-0100-000012000000}"/>
    <dataValidation type="whole" operator="greaterThanOrEqual" allowBlank="1" showInputMessage="1" showErrorMessage="1" error="Bitte benutzen Sie die Dropdown-Funktion." sqref="F53:M53 F56 F59 F62 F65" xr:uid="{E445852B-2E28-4616-BF33-D4EC4502A2D6}">
      <formula1>0</formula1>
    </dataValidation>
    <dataValidation operator="greaterThanOrEqual" allowBlank="1" showInputMessage="1" showErrorMessage="1" error="Bitte benutzen Sie die Dropdown-Funktion." sqref="F51:M52 F54:F55 F57:F58 F60:F61 F63:F64" xr:uid="{60F08483-A190-4EED-A0AD-BB6B7612F145}"/>
  </dataValidations>
  <hyperlinks>
    <hyperlink ref="K2" location="Inhalt!A1" display="zurück zum Inhaltsverzeichnis" xr:uid="{00000000-0004-0000-0100-000000000000}"/>
    <hyperlink ref="K2:M2" location="'Vorwort &amp; Inhaltsverzeichnis'!C43" display="zurück zum Inhaltsverzeichnis" xr:uid="{00000000-0004-0000-0100-000001000000}"/>
  </hyperlinks>
  <pageMargins left="0.7" right="0.7" top="0.78740157499999996" bottom="0.78740157499999996" header="0.3" footer="0.3"/>
  <pageSetup paperSize="9" scale="99" fitToHeight="0" orientation="landscape" r:id="rId1"/>
  <rowBreaks count="2" manualBreakCount="2">
    <brk id="44" max="16383" man="1"/>
    <brk id="66"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3" id="{E319F948-CA0D-4176-8C8A-380F736F892E}">
            <xm:f>$L$12=Hilfstabelle!$B$28</xm:f>
            <x14:dxf>
              <font>
                <color theme="0"/>
              </font>
              <fill>
                <patternFill patternType="none">
                  <bgColor auto="1"/>
                </patternFill>
              </fill>
              <border>
                <left/>
                <right/>
                <top/>
                <bottom/>
                <vertical/>
                <horizontal/>
              </border>
            </x14:dxf>
          </x14:cfRule>
          <xm:sqref>B88:M89</xm:sqref>
        </x14:conditionalFormatting>
        <x14:conditionalFormatting xmlns:xm="http://schemas.microsoft.com/office/excel/2006/main">
          <x14:cfRule type="expression" priority="65" id="{7E30B243-A727-4157-9B1C-9E285C485E12}">
            <xm:f>AND($L$15&lt;&gt;Hilfstabelle!$M$4,$L$15&lt;&gt;Hilfstabelle!$M$5)</xm:f>
            <x14:dxf>
              <font>
                <color theme="0"/>
              </font>
              <fill>
                <patternFill patternType="none">
                  <bgColor auto="1"/>
                </patternFill>
              </fill>
              <border>
                <left/>
                <right/>
                <bottom/>
                <vertical/>
                <horizontal/>
              </border>
            </x14:dxf>
          </x14:cfRule>
          <xm:sqref>C16 J16:M16</xm:sqref>
        </x14:conditionalFormatting>
        <x14:conditionalFormatting xmlns:xm="http://schemas.microsoft.com/office/excel/2006/main">
          <x14:cfRule type="expression" priority="13" id="{3F3AB88B-0125-4762-9890-0656EDE972B8}">
            <xm:f>$L$46=Hilfstabelle!$J$2</xm:f>
            <x14:dxf>
              <font>
                <color auto="1"/>
              </font>
              <border>
                <left style="thin">
                  <color auto="1"/>
                </left>
                <right style="thin">
                  <color auto="1"/>
                </right>
                <top style="thin">
                  <color auto="1"/>
                </top>
                <bottom style="thin">
                  <color auto="1"/>
                </bottom>
                <vertical/>
                <horizontal/>
              </border>
            </x14:dxf>
          </x14:cfRule>
          <xm:sqref>E50:M50 F51:M65 E51:E66</xm:sqref>
        </x14:conditionalFormatting>
        <x14:conditionalFormatting xmlns:xm="http://schemas.microsoft.com/office/excel/2006/main">
          <x14:cfRule type="expression" priority="3" id="{F2B2A2EB-6650-4966-A95E-4453119FB85B}">
            <xm:f>$L$46=Hilfstabelle!$J$2</xm:f>
            <x14:dxf>
              <font>
                <color auto="1"/>
              </font>
              <border>
                <left style="thin">
                  <color auto="1"/>
                </left>
                <right style="thin">
                  <color auto="1"/>
                </right>
                <top style="thin">
                  <color auto="1"/>
                </top>
                <bottom style="thin">
                  <color auto="1"/>
                </bottom>
                <vertical/>
                <horizontal/>
              </border>
            </x14:dxf>
          </x14:cfRule>
          <xm:sqref>E66:M66</xm:sqref>
        </x14:conditionalFormatting>
        <x14:conditionalFormatting xmlns:xm="http://schemas.microsoft.com/office/excel/2006/main">
          <x14:cfRule type="expression" priority="9" id="{FAD60BEC-23DD-4038-AA58-9B2203B3846E}">
            <xm:f>AND($L$46=Hilfstabelle!$J$2,F50="")</xm:f>
            <x14:dxf>
              <fill>
                <patternFill>
                  <bgColor theme="9" tint="-0.24994659260841701"/>
                </patternFill>
              </fill>
            </x14:dxf>
          </x14:cfRule>
          <xm:sqref>F50:F66</xm:sqref>
        </x14:conditionalFormatting>
        <x14:conditionalFormatting xmlns:xm="http://schemas.microsoft.com/office/excel/2006/main">
          <x14:cfRule type="expression" priority="6" id="{70DD704D-5E16-4E2D-AD73-83CF6B795A4B}">
            <xm:f>AND($L$46=Hilfstabelle!$J$2,G$50&lt;&gt;"",G51="")</xm:f>
            <x14:dxf>
              <fill>
                <patternFill>
                  <bgColor theme="9" tint="-0.24994659260841701"/>
                </patternFill>
              </fill>
            </x14:dxf>
          </x14:cfRule>
          <xm:sqref>G51:M51</xm:sqref>
        </x14:conditionalFormatting>
        <x14:conditionalFormatting xmlns:xm="http://schemas.microsoft.com/office/excel/2006/main">
          <x14:cfRule type="expression" priority="8" id="{00000000-000E-0000-0100-000001000000}">
            <xm:f>AND($L$46=Hilfstabelle!$J$2,G$50&lt;&gt;"",G51="")</xm:f>
            <x14:dxf>
              <fill>
                <patternFill>
                  <bgColor theme="9" tint="-0.24994659260841701"/>
                </patternFill>
              </fill>
            </x14:dxf>
          </x14:cfRule>
          <xm:sqref>G51:M65</xm:sqref>
        </x14:conditionalFormatting>
        <x14:conditionalFormatting xmlns:xm="http://schemas.microsoft.com/office/excel/2006/main">
          <x14:cfRule type="expression" priority="2" id="{F35EEBA7-E322-4BBB-9251-ED7976162293}">
            <xm:f>AND($L$46=Hilfstabelle!$J$2,G$50&lt;&gt;"",G66="")</xm:f>
            <x14:dxf>
              <fill>
                <patternFill>
                  <bgColor theme="9" tint="-0.24994659260841701"/>
                </patternFill>
              </fill>
            </x14:dxf>
          </x14:cfRule>
          <xm:sqref>G66:M66</xm:sqref>
        </x14:conditionalFormatting>
        <x14:conditionalFormatting xmlns:xm="http://schemas.microsoft.com/office/excel/2006/main">
          <x14:cfRule type="expression" priority="66" id="{7603B88D-867C-421A-827E-B23F89D27692}">
            <xm:f>AND(OR($L$15=Hilfstabelle!$M$4,$L$15=Hilfstabelle!$M$5),$L$16="")</xm:f>
            <x14:dxf>
              <fill>
                <patternFill>
                  <bgColor theme="9" tint="-0.24994659260841701"/>
                </patternFill>
              </fill>
            </x14:dxf>
          </x14:cfRule>
          <xm:sqref>L16:M16</xm:sqref>
        </x14:conditionalFormatting>
        <x14:conditionalFormatting xmlns:xm="http://schemas.microsoft.com/office/excel/2006/main">
          <x14:cfRule type="expression" priority="55" id="{068B3E49-71AD-45E6-AFE5-D274A6C964C8}">
            <xm:f>AND(OR(J19=Hilfstabelle!$E$23,L19&lt;&gt;""),L19="")</xm:f>
            <x14:dxf>
              <fill>
                <patternFill>
                  <bgColor theme="9" tint="-0.24994659260841701"/>
                </patternFill>
              </fill>
            </x14:dxf>
          </x14:cfRule>
          <xm:sqref>L19:M43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error="Bitte benutzen Sie die Dropdown-Funktion." xr:uid="{00000000-0002-0000-0100-000005000000}">
          <x14:formula1>
            <xm:f>Hilfstabelle!$J$2:$J$4</xm:f>
          </x14:formula1>
          <xm:sqref>L46:M46</xm:sqref>
        </x14:dataValidation>
        <x14:dataValidation type="list" allowBlank="1" showInputMessage="1" showErrorMessage="1" error="Bitte benutzen Sie die Dropdown-Funktion." xr:uid="{00000000-0002-0000-0100-00000C000000}">
          <x14:formula1>
            <xm:f>Hilfstabelle!$B$10:$B$11</xm:f>
          </x14:formula1>
          <xm:sqref>K44:K45</xm:sqref>
        </x14:dataValidation>
        <x14:dataValidation type="list" allowBlank="1" showInputMessage="1" showErrorMessage="1" error="Bitte benutzen Sie die Dropdown-Funktion." xr:uid="{00000000-0002-0000-0100-00000D000000}">
          <x14:formula1>
            <xm:f>Hilfstabelle!$M$2:$M$6</xm:f>
          </x14:formula1>
          <xm:sqref>L15:M15</xm:sqref>
        </x14:dataValidation>
        <x14:dataValidation type="list" allowBlank="1" showInputMessage="1" showErrorMessage="1" error="Bitte benutzen Sie die Dropdown-Funktion." xr:uid="{00000000-0002-0000-0100-00000E000000}">
          <x14:formula1>
            <xm:f>Hilfstabelle!$B$14:$B$16</xm:f>
          </x14:formula1>
          <xm:sqref>H19:I43 M89</xm:sqref>
        </x14:dataValidation>
        <x14:dataValidation type="list" allowBlank="1" showInputMessage="1" showErrorMessage="1" error="Bitte benutzen Sie die Dropdown-Funktion." xr:uid="{00000000-0002-0000-0100-00000F000000}">
          <x14:formula1>
            <xm:f>Hilfstabelle!$B$4:$B$6</xm:f>
          </x14:formula1>
          <xm:sqref>J44:J45</xm:sqref>
        </x14:dataValidation>
        <x14:dataValidation type="list" allowBlank="1" showInputMessage="1" showErrorMessage="1" error="Bitte benutzen Sie die Dropdown-Funktion." xr:uid="{00000000-0002-0000-0100-000010000000}">
          <x14:formula1>
            <xm:f>Hilfstabelle!$B$28:$B$54</xm:f>
          </x14:formula1>
          <xm:sqref>L12:M12</xm:sqref>
        </x14:dataValidation>
        <x14:dataValidation type="list" allowBlank="1" showInputMessage="1" showErrorMessage="1" error="Bitte benutzen Sie die Dropdown-Funktion." xr:uid="{00000000-0002-0000-0100-000011000000}">
          <x14:formula1>
            <xm:f>Hilfstabelle!$E$19:$E$24</xm:f>
          </x14:formula1>
          <xm:sqref>J19:K43</xm:sqref>
        </x14:dataValidation>
        <x14:dataValidation type="list" allowBlank="1" showInputMessage="1" showErrorMessage="1" error="Bitte benutzen Sie die Dropdown-Funktion." xr:uid="{00000000-0002-0000-0100-000013000000}">
          <x14:formula1>
            <xm:f>Hilfstabelle!$D$4:$D$6</xm:f>
          </x14:formula1>
          <xm:sqref>L8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AH157"/>
  <sheetViews>
    <sheetView showGridLines="0" zoomScale="170" zoomScaleNormal="100" workbookViewId="0">
      <pane ySplit="6" topLeftCell="A7" activePane="bottomLeft" state="frozen"/>
      <selection pane="bottomLeft" activeCell="F17" sqref="F17"/>
    </sheetView>
  </sheetViews>
  <sheetFormatPr baseColWidth="10" defaultColWidth="3" defaultRowHeight="12.75" zeroHeight="1" outlineLevelCol="1" x14ac:dyDescent="0.2"/>
  <cols>
    <col min="1" max="1" width="1.85546875" style="44" customWidth="1"/>
    <col min="2" max="2" width="14.42578125" style="60" customWidth="1"/>
    <col min="3" max="3" width="6.7109375" style="60" customWidth="1"/>
    <col min="4" max="4" width="11.140625" style="60" customWidth="1"/>
    <col min="5" max="16" width="13.42578125" style="62" customWidth="1"/>
    <col min="17" max="21" width="13.42578125" style="62" customWidth="1" outlineLevel="1"/>
    <col min="22" max="29" width="13.42578125" style="45" customWidth="1" outlineLevel="1"/>
    <col min="30" max="30" width="10.7109375" style="45" customWidth="1"/>
    <col min="31" max="32" width="20" style="45" customWidth="1"/>
    <col min="33" max="33" width="3" style="45" customWidth="1"/>
    <col min="34" max="34" width="3" style="112" hidden="1" customWidth="1"/>
    <col min="35" max="16384" width="3" style="60"/>
  </cols>
  <sheetData>
    <row r="1" spans="2:34" ht="12.75" customHeight="1" x14ac:dyDescent="0.25">
      <c r="B1" s="420" t="str">
        <f>IF(OR('Allgemeine Angaben'!L10="",'Allgemeine Angaben'!L8=""),"Bitte füllen Sie die Angaben zum EndoProthetikZentrum im Tabellenblatt 'Allgemeine Angaben' vollständig aus.","Sollten die vorgegebenen Tabellen nicht ausreichen, wenden Sie sich bitte an ClarCert.")</f>
        <v>Bitte füllen Sie die Angaben zum EndoProthetikZentrum im Tabellenblatt 'Allgemeine Angaben' vollständig aus.</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40" t="s">
        <v>91</v>
      </c>
      <c r="AF1" s="440"/>
      <c r="AG1" s="234"/>
      <c r="AH1" s="234"/>
    </row>
    <row r="2" spans="2:34" ht="13.5" thickBot="1" x14ac:dyDescent="0.25"/>
    <row r="3" spans="2:34" ht="14.45" customHeight="1" x14ac:dyDescent="0.2">
      <c r="B3" s="480" t="s">
        <v>285</v>
      </c>
      <c r="C3" s="499"/>
      <c r="D3" s="499"/>
      <c r="E3" s="73" t="str">
        <f>IF('Allgemeine Angaben'!$G$19&lt;&gt;"",'Allgemeine Angaben'!$G$19,"")</f>
        <v/>
      </c>
      <c r="F3" s="73" t="str">
        <f>IF('Allgemeine Angaben'!$G$20&lt;&gt;"",'Allgemeine Angaben'!$G$20,"")</f>
        <v/>
      </c>
      <c r="G3" s="73" t="str">
        <f>IF('Allgemeine Angaben'!$G$21&lt;&gt;"",'Allgemeine Angaben'!$G$21,"")</f>
        <v/>
      </c>
      <c r="H3" s="73" t="str">
        <f>IF('Allgemeine Angaben'!$G$22&lt;&gt;"",'Allgemeine Angaben'!$G$22,"")</f>
        <v/>
      </c>
      <c r="I3" s="73" t="str">
        <f>IF('Allgemeine Angaben'!$G$23&lt;&gt;"",'Allgemeine Angaben'!$G$23,"")</f>
        <v/>
      </c>
      <c r="J3" s="73" t="str">
        <f>IF('Allgemeine Angaben'!$G$24&lt;&gt;"",'Allgemeine Angaben'!$G$24,"")</f>
        <v/>
      </c>
      <c r="K3" s="73" t="str">
        <f>IF('Allgemeine Angaben'!$G$25&lt;&gt;"",'Allgemeine Angaben'!$G$25,"")</f>
        <v/>
      </c>
      <c r="L3" s="73" t="str">
        <f>IF('Allgemeine Angaben'!$G$26&lt;&gt;"",'Allgemeine Angaben'!$G$26,"")</f>
        <v/>
      </c>
      <c r="M3" s="73" t="str">
        <f>IF('Allgemeine Angaben'!$G$27&lt;&gt;"",'Allgemeine Angaben'!$G$27,"")</f>
        <v/>
      </c>
      <c r="N3" s="73" t="str">
        <f>IF('Allgemeine Angaben'!$G$28&lt;&gt;"",'Allgemeine Angaben'!$G$28,"")</f>
        <v/>
      </c>
      <c r="O3" s="73" t="str">
        <f>IF('Allgemeine Angaben'!$G$29&lt;&gt;"",'Allgemeine Angaben'!$G$29,"")</f>
        <v/>
      </c>
      <c r="P3" s="73" t="str">
        <f>IF('Allgemeine Angaben'!$G$30&lt;&gt;"",'Allgemeine Angaben'!$G$30,"")</f>
        <v/>
      </c>
      <c r="Q3" s="73" t="str">
        <f>IF('Allgemeine Angaben'!$G$31&lt;&gt;"",'Allgemeine Angaben'!$G$31,"")</f>
        <v/>
      </c>
      <c r="R3" s="73" t="str">
        <f>IF('Allgemeine Angaben'!$G$32&lt;&gt;"",'Allgemeine Angaben'!$G$32,"")</f>
        <v/>
      </c>
      <c r="S3" s="73" t="str">
        <f>IF('Allgemeine Angaben'!$G$33&lt;&gt;"",'Allgemeine Angaben'!$G$33,"")</f>
        <v/>
      </c>
      <c r="T3" s="73" t="str">
        <f>IF('Allgemeine Angaben'!$G$34&lt;&gt;"",'Allgemeine Angaben'!$G$34,"")</f>
        <v/>
      </c>
      <c r="U3" s="73" t="str">
        <f>IF('Allgemeine Angaben'!$G$35&lt;&gt;"",'Allgemeine Angaben'!$G$35,"")</f>
        <v/>
      </c>
      <c r="V3" s="73" t="str">
        <f>IF('Allgemeine Angaben'!$G$36&lt;&gt;"",'Allgemeine Angaben'!$G$36,"")</f>
        <v/>
      </c>
      <c r="W3" s="73" t="str">
        <f>IF('Allgemeine Angaben'!$G$37&lt;&gt;"",'Allgemeine Angaben'!$G$37,"")</f>
        <v/>
      </c>
      <c r="X3" s="73" t="str">
        <f>IF('Allgemeine Angaben'!$G$38&lt;&gt;"",'Allgemeine Angaben'!$G$38,"")</f>
        <v/>
      </c>
      <c r="Y3" s="73" t="str">
        <f>IF('Allgemeine Angaben'!$G$39&lt;&gt;"",'Allgemeine Angaben'!$G$39,"")</f>
        <v/>
      </c>
      <c r="Z3" s="73" t="str">
        <f>IF('Allgemeine Angaben'!$G$40&lt;&gt;"",'Allgemeine Angaben'!$G$40,"")</f>
        <v/>
      </c>
      <c r="AA3" s="73" t="str">
        <f>IF('Allgemeine Angaben'!$G$41&lt;&gt;"",'Allgemeine Angaben'!$G$41,"")</f>
        <v/>
      </c>
      <c r="AB3" s="73" t="str">
        <f>IF('Allgemeine Angaben'!$G$42&lt;&gt;"",'Allgemeine Angaben'!$G$42,"")</f>
        <v/>
      </c>
      <c r="AC3" s="73" t="str">
        <f>IF('Allgemeine Angaben'!$G$43&lt;&gt;"",'Allgemeine Angaben'!$G$43,"")</f>
        <v/>
      </c>
      <c r="AD3" s="496" t="s">
        <v>116</v>
      </c>
      <c r="AE3" s="491" t="str">
        <f>IF('Allgemeine Angaben'!L8=Hilfstabelle!D5,"Assistenzeingriffe (S)HO gegenüber Nicht-(S-)HO*","Assistenzeingriffe HO gegenüber Nicht-HO*")</f>
        <v>Assistenzeingriffe HO gegenüber Nicht-HO*</v>
      </c>
      <c r="AF3" s="488" t="str">
        <f>IF('Allgemeine Angaben'!L8=Hilfstabelle!D5,"Summe Operationen ohne Beteiligung eines (S-)HO","Summe Operationen ohne Beteiligung eines HO")</f>
        <v>Summe Operationen ohne Beteiligung eines HO</v>
      </c>
    </row>
    <row r="4" spans="2:34" ht="14.45" customHeight="1" x14ac:dyDescent="0.2">
      <c r="B4" s="481" t="s">
        <v>102</v>
      </c>
      <c r="C4" s="500"/>
      <c r="D4" s="500"/>
      <c r="E4" s="3" t="str">
        <f>IF('Allgemeine Angaben'!$H$19&lt;&gt;"",'Allgemeine Angaben'!$H$19,"")</f>
        <v/>
      </c>
      <c r="F4" s="3" t="str">
        <f>IF('Allgemeine Angaben'!$H$20&lt;&gt;"",'Allgemeine Angaben'!$H$20,"")</f>
        <v/>
      </c>
      <c r="G4" s="3" t="str">
        <f>IF('Allgemeine Angaben'!$H$21&lt;&gt;"",'Allgemeine Angaben'!$H$21,"")</f>
        <v/>
      </c>
      <c r="H4" s="3" t="str">
        <f>IF('Allgemeine Angaben'!$H$22&lt;&gt;"",'Allgemeine Angaben'!$H$22,"")</f>
        <v/>
      </c>
      <c r="I4" s="3" t="str">
        <f>IF('Allgemeine Angaben'!$H$23&lt;&gt;"",'Allgemeine Angaben'!$H$23,"")</f>
        <v/>
      </c>
      <c r="J4" s="3" t="str">
        <f>IF('Allgemeine Angaben'!$H$24&lt;&gt;"",'Allgemeine Angaben'!$H$24,"")</f>
        <v/>
      </c>
      <c r="K4" s="3" t="str">
        <f>IF('Allgemeine Angaben'!$H$25&lt;&gt;"",'Allgemeine Angaben'!$H$25,"")</f>
        <v/>
      </c>
      <c r="L4" s="3" t="str">
        <f>IF('Allgemeine Angaben'!$H$26&lt;&gt;"",'Allgemeine Angaben'!$H$26,"")</f>
        <v/>
      </c>
      <c r="M4" s="3" t="str">
        <f>IF('Allgemeine Angaben'!$H$27&lt;&gt;"",'Allgemeine Angaben'!$H$27,"")</f>
        <v/>
      </c>
      <c r="N4" s="3" t="str">
        <f>IF('Allgemeine Angaben'!$H$28&lt;&gt;"",'Allgemeine Angaben'!$H$28,"")</f>
        <v/>
      </c>
      <c r="O4" s="3" t="str">
        <f>IF('Allgemeine Angaben'!$H$29&lt;&gt;"",'Allgemeine Angaben'!$H$29,"")</f>
        <v/>
      </c>
      <c r="P4" s="3" t="str">
        <f>IF('Allgemeine Angaben'!$H$30&lt;&gt;"",'Allgemeine Angaben'!$H$30,"")</f>
        <v/>
      </c>
      <c r="Q4" s="3" t="str">
        <f>IF('Allgemeine Angaben'!$H$31&lt;&gt;"",'Allgemeine Angaben'!$H$31,"")</f>
        <v/>
      </c>
      <c r="R4" s="3" t="str">
        <f>IF('Allgemeine Angaben'!$H$32&lt;&gt;"",'Allgemeine Angaben'!$H$32,"")</f>
        <v/>
      </c>
      <c r="S4" s="3" t="str">
        <f>IF('Allgemeine Angaben'!$H$33&lt;&gt;"",'Allgemeine Angaben'!$H$33,"")</f>
        <v/>
      </c>
      <c r="T4" s="3" t="str">
        <f>IF('Allgemeine Angaben'!$H$34&lt;&gt;"",'Allgemeine Angaben'!$H$34,"")</f>
        <v/>
      </c>
      <c r="U4" s="3" t="str">
        <f>IF('Allgemeine Angaben'!$H$35&lt;&gt;"",'Allgemeine Angaben'!$H$35,"")</f>
        <v/>
      </c>
      <c r="V4" s="3" t="str">
        <f>IF('Allgemeine Angaben'!$H$36&lt;&gt;"",'Allgemeine Angaben'!$H$36,"")</f>
        <v/>
      </c>
      <c r="W4" s="3" t="str">
        <f>IF('Allgemeine Angaben'!$H$37&lt;&gt;"",'Allgemeine Angaben'!$H$37,"")</f>
        <v/>
      </c>
      <c r="X4" s="3" t="str">
        <f>IF('Allgemeine Angaben'!$H$38&lt;&gt;"",'Allgemeine Angaben'!$H$38,"")</f>
        <v/>
      </c>
      <c r="Y4" s="3" t="str">
        <f>IF('Allgemeine Angaben'!$H$39&lt;&gt;"",'Allgemeine Angaben'!$H$39,"")</f>
        <v/>
      </c>
      <c r="Z4" s="3" t="str">
        <f>IF('Allgemeine Angaben'!$H$40&lt;&gt;"",'Allgemeine Angaben'!$H$40,"")</f>
        <v/>
      </c>
      <c r="AA4" s="3" t="str">
        <f>IF('Allgemeine Angaben'!$H$41&lt;&gt;"",'Allgemeine Angaben'!$H$41,"")</f>
        <v/>
      </c>
      <c r="AB4" s="3" t="str">
        <f>IF('Allgemeine Angaben'!$H$42&lt;&gt;"",'Allgemeine Angaben'!$H$42,"")</f>
        <v/>
      </c>
      <c r="AC4" s="3" t="str">
        <f>IF('Allgemeine Angaben'!$H$43&lt;&gt;"",'Allgemeine Angaben'!$H$43,"")</f>
        <v/>
      </c>
      <c r="AD4" s="497"/>
      <c r="AE4" s="492"/>
      <c r="AF4" s="489"/>
    </row>
    <row r="5" spans="2:34" ht="39" customHeight="1" x14ac:dyDescent="0.2">
      <c r="B5" s="486" t="s">
        <v>23</v>
      </c>
      <c r="C5" s="500"/>
      <c r="D5" s="500"/>
      <c r="E5" s="74" t="str">
        <f>IF('Allgemeine Angaben'!$E$19&lt;&gt;"",'Allgemeine Angaben'!$E$19,"")</f>
        <v/>
      </c>
      <c r="F5" s="74" t="str">
        <f>IF('Allgemeine Angaben'!$E$20&lt;&gt;"",'Allgemeine Angaben'!$E$20,"")</f>
        <v/>
      </c>
      <c r="G5" s="74" t="str">
        <f>IF('Allgemeine Angaben'!$E$21&lt;&gt;"",'Allgemeine Angaben'!$E$21,"")</f>
        <v/>
      </c>
      <c r="H5" s="74" t="str">
        <f>IF('Allgemeine Angaben'!$E$22&lt;&gt;"",'Allgemeine Angaben'!$E$22,"")</f>
        <v/>
      </c>
      <c r="I5" s="74" t="str">
        <f>IF('Allgemeine Angaben'!$E$23&lt;&gt;"",'Allgemeine Angaben'!$E$23,"")</f>
        <v/>
      </c>
      <c r="J5" s="74" t="str">
        <f>IF('Allgemeine Angaben'!$E$24&lt;&gt;"",'Allgemeine Angaben'!$E$24,"")</f>
        <v/>
      </c>
      <c r="K5" s="74" t="str">
        <f>IF('Allgemeine Angaben'!$E$25&lt;&gt;"",'Allgemeine Angaben'!$E$25,"")</f>
        <v/>
      </c>
      <c r="L5" s="74" t="str">
        <f>IF('Allgemeine Angaben'!$E$26&lt;&gt;"",'Allgemeine Angaben'!$E$26,"")</f>
        <v/>
      </c>
      <c r="M5" s="74" t="str">
        <f>IF('Allgemeine Angaben'!$E$27&lt;&gt;"",'Allgemeine Angaben'!$E$27,"")</f>
        <v/>
      </c>
      <c r="N5" s="74" t="str">
        <f>IF('Allgemeine Angaben'!$E$28&lt;&gt;"",'Allgemeine Angaben'!$E$28,"")</f>
        <v/>
      </c>
      <c r="O5" s="74" t="str">
        <f>IF('Allgemeine Angaben'!$E$29&lt;&gt;"",'Allgemeine Angaben'!$E$29,"")</f>
        <v/>
      </c>
      <c r="P5" s="74" t="str">
        <f>IF('Allgemeine Angaben'!$E$30&lt;&gt;"",'Allgemeine Angaben'!$E$30,"")</f>
        <v/>
      </c>
      <c r="Q5" s="74" t="str">
        <f>IF('Allgemeine Angaben'!$E$31&lt;&gt;"",'Allgemeine Angaben'!$E$31,"")</f>
        <v/>
      </c>
      <c r="R5" s="74" t="str">
        <f>IF('Allgemeine Angaben'!$E$32&lt;&gt;"",'Allgemeine Angaben'!$E$32,"")</f>
        <v/>
      </c>
      <c r="S5" s="74" t="str">
        <f>IF('Allgemeine Angaben'!$E$33&lt;&gt;"",'Allgemeine Angaben'!$E$33,"")</f>
        <v/>
      </c>
      <c r="T5" s="74" t="str">
        <f>IF('Allgemeine Angaben'!$E$34&lt;&gt;"",'Allgemeine Angaben'!$E$34,"")</f>
        <v/>
      </c>
      <c r="U5" s="74" t="str">
        <f>IF('Allgemeine Angaben'!$E$35&lt;&gt;"",'Allgemeine Angaben'!$E$35,"")</f>
        <v/>
      </c>
      <c r="V5" s="74" t="str">
        <f>IF('Allgemeine Angaben'!$E$36&lt;&gt;"",'Allgemeine Angaben'!$E$36,"")</f>
        <v/>
      </c>
      <c r="W5" s="74" t="str">
        <f>IF('Allgemeine Angaben'!$E$37&lt;&gt;"",'Allgemeine Angaben'!$E$37,"")</f>
        <v/>
      </c>
      <c r="X5" s="74" t="str">
        <f>IF('Allgemeine Angaben'!$E$38&lt;&gt;"",'Allgemeine Angaben'!$E$38,"")</f>
        <v/>
      </c>
      <c r="Y5" s="74" t="str">
        <f>IF('Allgemeine Angaben'!$E$39&lt;&gt;"",'Allgemeine Angaben'!$E$39,"")</f>
        <v/>
      </c>
      <c r="Z5" s="74" t="str">
        <f>IF('Allgemeine Angaben'!$E$40&lt;&gt;"",'Allgemeine Angaben'!$E$40,"")</f>
        <v/>
      </c>
      <c r="AA5" s="74" t="str">
        <f>IF('Allgemeine Angaben'!$E$41&lt;&gt;"",'Allgemeine Angaben'!$E$41,"")</f>
        <v/>
      </c>
      <c r="AB5" s="74" t="str">
        <f>IF('Allgemeine Angaben'!$E$42&lt;&gt;"",'Allgemeine Angaben'!$E$42,"")</f>
        <v/>
      </c>
      <c r="AC5" s="74" t="str">
        <f>IF('Allgemeine Angaben'!$E$43&lt;&gt;"",'Allgemeine Angaben'!$E$43,"")</f>
        <v/>
      </c>
      <c r="AD5" s="497"/>
      <c r="AE5" s="492"/>
      <c r="AF5" s="489"/>
    </row>
    <row r="6" spans="2:34" ht="14.45" customHeight="1" thickBot="1" x14ac:dyDescent="0.25">
      <c r="B6" s="494" t="s">
        <v>115</v>
      </c>
      <c r="C6" s="495"/>
      <c r="D6" s="495"/>
      <c r="E6" s="84">
        <f>SUM(E$18,E$35,'2.2.3 Fallzahlen'!E$68,'2.2.3 Fallzahlen'!E$81)</f>
        <v>0</v>
      </c>
      <c r="F6" s="84">
        <f>SUM(F$18,F$35,'2.2.3 Fallzahlen'!F$68,'2.2.3 Fallzahlen'!F$81)</f>
        <v>0</v>
      </c>
      <c r="G6" s="84">
        <f>SUM(G$18,G$35,'2.2.3 Fallzahlen'!G$68,'2.2.3 Fallzahlen'!G$81)</f>
        <v>0</v>
      </c>
      <c r="H6" s="84">
        <f>SUM(H$18,H$35,'2.2.3 Fallzahlen'!H$68,'2.2.3 Fallzahlen'!H$81)</f>
        <v>0</v>
      </c>
      <c r="I6" s="84">
        <f>SUM(I$18,I$35,'2.2.3 Fallzahlen'!I$68,'2.2.3 Fallzahlen'!I$81)</f>
        <v>0</v>
      </c>
      <c r="J6" s="84">
        <f>SUM(J$18,J$35,'2.2.3 Fallzahlen'!J$68,'2.2.3 Fallzahlen'!J$81)</f>
        <v>0</v>
      </c>
      <c r="K6" s="84">
        <f>SUM(K$18,K$35,'2.2.3 Fallzahlen'!K$68,'2.2.3 Fallzahlen'!K$81)</f>
        <v>0</v>
      </c>
      <c r="L6" s="84">
        <f>SUM(L$18,L$35,'2.2.3 Fallzahlen'!L$68,'2.2.3 Fallzahlen'!L$81)</f>
        <v>0</v>
      </c>
      <c r="M6" s="84">
        <f>SUM(M$18,M$35,'2.2.3 Fallzahlen'!M$68,'2.2.3 Fallzahlen'!M$81)</f>
        <v>0</v>
      </c>
      <c r="N6" s="84">
        <f>SUM(N$18,N$35,'2.2.3 Fallzahlen'!N$68,'2.2.3 Fallzahlen'!N$81)</f>
        <v>0</v>
      </c>
      <c r="O6" s="84">
        <f>SUM(O$18,O$35,'2.2.3 Fallzahlen'!O$68,'2.2.3 Fallzahlen'!O$81)</f>
        <v>0</v>
      </c>
      <c r="P6" s="84">
        <f>SUM(P$18,P$35,'2.2.3 Fallzahlen'!P$68,'2.2.3 Fallzahlen'!P$81)</f>
        <v>0</v>
      </c>
      <c r="Q6" s="84">
        <f>SUM(Q$18,Q$35,'2.2.3 Fallzahlen'!Q$68,'2.2.3 Fallzahlen'!Q$81)</f>
        <v>0</v>
      </c>
      <c r="R6" s="84">
        <f>SUM(R$18,R$35,'2.2.3 Fallzahlen'!R$68,'2.2.3 Fallzahlen'!R$81)</f>
        <v>0</v>
      </c>
      <c r="S6" s="84">
        <f>SUM(S$18,S$35,'2.2.3 Fallzahlen'!S$68,'2.2.3 Fallzahlen'!S$81)</f>
        <v>0</v>
      </c>
      <c r="T6" s="84">
        <f>SUM(T$18,T$35,'2.2.3 Fallzahlen'!T$68,'2.2.3 Fallzahlen'!T$81)</f>
        <v>0</v>
      </c>
      <c r="U6" s="84">
        <f>SUM(U$18,U$35,'2.2.3 Fallzahlen'!U$68,'2.2.3 Fallzahlen'!U$81)</f>
        <v>0</v>
      </c>
      <c r="V6" s="84">
        <f>SUM(V$18,V$35,'2.2.3 Fallzahlen'!V$68,'2.2.3 Fallzahlen'!V$81)</f>
        <v>0</v>
      </c>
      <c r="W6" s="84">
        <f>SUM(W$18,W$35,'2.2.3 Fallzahlen'!W$68,'2.2.3 Fallzahlen'!W$81)</f>
        <v>0</v>
      </c>
      <c r="X6" s="84">
        <f>SUM(X$18,X$35,'2.2.3 Fallzahlen'!X$68,'2.2.3 Fallzahlen'!X$81)</f>
        <v>0</v>
      </c>
      <c r="Y6" s="84">
        <f>SUM(Y$18,Y$35,'2.2.3 Fallzahlen'!Y$68,'2.2.3 Fallzahlen'!Y$81)</f>
        <v>0</v>
      </c>
      <c r="Z6" s="84">
        <f>SUM(Z$18,Z$35,'2.2.3 Fallzahlen'!Z$68,'2.2.3 Fallzahlen'!Z$81)</f>
        <v>0</v>
      </c>
      <c r="AA6" s="84">
        <f>SUM(AA$18,AA$35,'2.2.3 Fallzahlen'!AA$68,'2.2.3 Fallzahlen'!AA$81)</f>
        <v>0</v>
      </c>
      <c r="AB6" s="84">
        <f>SUM(AB$18,AB$35,'2.2.3 Fallzahlen'!AB$68,'2.2.3 Fallzahlen'!AB$81)</f>
        <v>0</v>
      </c>
      <c r="AC6" s="84">
        <f>SUM(AC$18,AC$35,'2.2.3 Fallzahlen'!AC$68,'2.2.3 Fallzahlen'!AC$81)</f>
        <v>0</v>
      </c>
      <c r="AD6" s="498"/>
      <c r="AE6" s="493"/>
      <c r="AF6" s="490"/>
    </row>
    <row r="7" spans="2:34" x14ac:dyDescent="0.2">
      <c r="B7" s="356" t="str">
        <f>IF('Allgemeine Angaben'!L8=Hilfstabelle!D5,"*Alle Eingriffe, in denen ein Nicht-Hauptoperateur von einem (Senior-)Hauptoperateur assistiert wurde, unabhängig vom Grund.  Diese Eingriffe zählen sowohl für den Nicht-Hauptoperateur als auch für den assistierenden (S-)HO. ","*Alle Eingriffe, in denen ein Nicht-Hauptoperateur von einem Hauptoperateur assistiert wurde, unabhängig vom Grund.  Diese Eingriffe zählen sowohl für den Nicht-Hauptoperateur als auch für den assistierenden HO. ")</f>
        <v xml:space="preserve">*Alle Eingriffe, in denen ein Nicht-Hauptoperateur von einem Hauptoperateur assistiert wurde, unabhängig vom Grund.  Diese Eingriffe zählen sowohl für den Nicht-Hauptoperateur als auch für den assistierenden HO. </v>
      </c>
      <c r="C7" s="49"/>
      <c r="D7" s="49"/>
      <c r="E7" s="45"/>
      <c r="F7" s="45"/>
      <c r="G7" s="45"/>
      <c r="H7" s="45"/>
      <c r="I7" s="45"/>
      <c r="J7" s="45"/>
      <c r="K7" s="45"/>
      <c r="L7" s="45"/>
      <c r="M7" s="45"/>
      <c r="N7" s="45"/>
      <c r="O7" s="45"/>
      <c r="P7" s="45"/>
      <c r="Q7" s="45"/>
      <c r="R7" s="45"/>
      <c r="S7" s="45"/>
      <c r="T7" s="45"/>
      <c r="U7" s="45"/>
    </row>
    <row r="8" spans="2:34" ht="18" x14ac:dyDescent="0.2">
      <c r="B8" s="266" t="s">
        <v>123</v>
      </c>
      <c r="C8" s="49"/>
      <c r="D8" s="49"/>
      <c r="E8" s="45"/>
      <c r="F8" s="45"/>
      <c r="G8" s="45"/>
      <c r="H8" s="45"/>
      <c r="I8" s="45"/>
      <c r="J8" s="45"/>
      <c r="K8" s="45"/>
      <c r="L8" s="45"/>
      <c r="M8" s="45"/>
      <c r="N8" s="45"/>
      <c r="O8" s="45"/>
      <c r="P8" s="45"/>
      <c r="Q8" s="45"/>
      <c r="R8" s="45"/>
      <c r="S8" s="45"/>
      <c r="T8" s="45"/>
      <c r="U8" s="45"/>
    </row>
    <row r="9" spans="2:34" ht="13.5" thickBot="1" x14ac:dyDescent="0.25">
      <c r="B9" s="109"/>
      <c r="C9" s="49"/>
      <c r="D9" s="49"/>
      <c r="E9" s="45"/>
      <c r="F9" s="45"/>
      <c r="G9" s="45"/>
      <c r="H9" s="45"/>
      <c r="I9" s="45"/>
      <c r="J9" s="45"/>
      <c r="K9" s="45"/>
      <c r="L9" s="45"/>
      <c r="M9" s="45"/>
      <c r="N9" s="45"/>
      <c r="O9" s="45"/>
      <c r="P9" s="45"/>
      <c r="Q9" s="45"/>
      <c r="R9" s="45"/>
      <c r="S9" s="45"/>
      <c r="T9" s="45"/>
      <c r="U9" s="45"/>
    </row>
    <row r="10" spans="2:34" ht="12.75" customHeight="1" x14ac:dyDescent="0.2">
      <c r="B10" s="480" t="s">
        <v>985</v>
      </c>
      <c r="C10" s="476" t="s">
        <v>21</v>
      </c>
      <c r="D10" s="268" t="s">
        <v>22</v>
      </c>
      <c r="E10" s="97"/>
      <c r="F10" s="97"/>
      <c r="G10" s="98"/>
      <c r="H10" s="98"/>
      <c r="I10" s="98"/>
      <c r="J10" s="98"/>
      <c r="K10" s="98"/>
      <c r="L10" s="98"/>
      <c r="M10" s="98"/>
      <c r="N10" s="98"/>
      <c r="O10" s="98"/>
      <c r="P10" s="98"/>
      <c r="Q10" s="69"/>
      <c r="R10" s="69"/>
      <c r="S10" s="69"/>
      <c r="T10" s="69"/>
      <c r="U10" s="69"/>
      <c r="V10" s="69"/>
      <c r="W10" s="69"/>
      <c r="X10" s="69"/>
      <c r="Y10" s="69"/>
      <c r="Z10" s="69"/>
      <c r="AA10" s="69"/>
      <c r="AB10" s="69"/>
      <c r="AC10" s="69"/>
      <c r="AD10" s="90">
        <f t="shared" ref="AD10:AD18" si="0">SUMIF($E$3:$AC$3,"SHO",E10:AC10)+SUMIF($E$3:$AC$3,"HO",E10:AC10)</f>
        <v>0</v>
      </c>
      <c r="AE10" s="98"/>
      <c r="AF10" s="343"/>
    </row>
    <row r="11" spans="2:34" ht="12.75" customHeight="1" x14ac:dyDescent="0.2">
      <c r="B11" s="486"/>
      <c r="C11" s="477"/>
      <c r="D11" s="269" t="s">
        <v>51</v>
      </c>
      <c r="E11" s="99"/>
      <c r="F11" s="99"/>
      <c r="G11" s="100"/>
      <c r="H11" s="100"/>
      <c r="I11" s="100"/>
      <c r="J11" s="100"/>
      <c r="K11" s="100"/>
      <c r="L11" s="100"/>
      <c r="M11" s="100"/>
      <c r="N11" s="100"/>
      <c r="O11" s="100"/>
      <c r="P11" s="100"/>
      <c r="Q11" s="8"/>
      <c r="R11" s="8"/>
      <c r="S11" s="8"/>
      <c r="T11" s="8"/>
      <c r="U11" s="8"/>
      <c r="V11" s="8"/>
      <c r="W11" s="8"/>
      <c r="X11" s="8"/>
      <c r="Y11" s="8"/>
      <c r="Z11" s="8"/>
      <c r="AA11" s="8"/>
      <c r="AB11" s="8"/>
      <c r="AC11" s="8"/>
      <c r="AD11" s="81">
        <f t="shared" si="0"/>
        <v>0</v>
      </c>
      <c r="AE11" s="82"/>
      <c r="AF11" s="72"/>
    </row>
    <row r="12" spans="2:34" ht="12.75" customHeight="1" x14ac:dyDescent="0.2">
      <c r="B12" s="486"/>
      <c r="C12" s="477" t="s">
        <v>20</v>
      </c>
      <c r="D12" s="269" t="s">
        <v>22</v>
      </c>
      <c r="E12" s="99"/>
      <c r="F12" s="99"/>
      <c r="G12" s="100"/>
      <c r="H12" s="100"/>
      <c r="I12" s="100"/>
      <c r="J12" s="100"/>
      <c r="K12" s="100"/>
      <c r="L12" s="100"/>
      <c r="M12" s="100"/>
      <c r="N12" s="100"/>
      <c r="O12" s="100"/>
      <c r="P12" s="100"/>
      <c r="Q12" s="8"/>
      <c r="R12" s="8"/>
      <c r="S12" s="8"/>
      <c r="T12" s="8"/>
      <c r="U12" s="8"/>
      <c r="V12" s="8"/>
      <c r="W12" s="8"/>
      <c r="X12" s="8"/>
      <c r="Y12" s="8"/>
      <c r="Z12" s="8"/>
      <c r="AA12" s="8"/>
      <c r="AB12" s="8"/>
      <c r="AC12" s="8"/>
      <c r="AD12" s="81">
        <f t="shared" si="0"/>
        <v>0</v>
      </c>
      <c r="AE12" s="100"/>
      <c r="AF12" s="344"/>
    </row>
    <row r="13" spans="2:34" ht="12.75" customHeight="1" thickBot="1" x14ac:dyDescent="0.25">
      <c r="B13" s="487"/>
      <c r="C13" s="479"/>
      <c r="D13" s="270" t="s">
        <v>51</v>
      </c>
      <c r="E13" s="101"/>
      <c r="F13" s="101"/>
      <c r="G13" s="102"/>
      <c r="H13" s="102"/>
      <c r="I13" s="102"/>
      <c r="J13" s="102"/>
      <c r="K13" s="102"/>
      <c r="L13" s="102"/>
      <c r="M13" s="102"/>
      <c r="N13" s="102"/>
      <c r="O13" s="102"/>
      <c r="P13" s="102"/>
      <c r="Q13" s="7"/>
      <c r="R13" s="7"/>
      <c r="S13" s="7"/>
      <c r="T13" s="7"/>
      <c r="U13" s="7"/>
      <c r="V13" s="7"/>
      <c r="W13" s="7"/>
      <c r="X13" s="7"/>
      <c r="Y13" s="7"/>
      <c r="Z13" s="7"/>
      <c r="AA13" s="7"/>
      <c r="AB13" s="7"/>
      <c r="AC13" s="7"/>
      <c r="AD13" s="83">
        <f t="shared" si="0"/>
        <v>0</v>
      </c>
      <c r="AE13" s="91"/>
      <c r="AF13" s="31"/>
    </row>
    <row r="14" spans="2:34" ht="12.75" customHeight="1" x14ac:dyDescent="0.2">
      <c r="B14" s="480" t="s">
        <v>111</v>
      </c>
      <c r="C14" s="476" t="s">
        <v>21</v>
      </c>
      <c r="D14" s="268" t="s">
        <v>22</v>
      </c>
      <c r="E14" s="97"/>
      <c r="F14" s="97"/>
      <c r="G14" s="98"/>
      <c r="H14" s="98"/>
      <c r="I14" s="98"/>
      <c r="J14" s="98"/>
      <c r="K14" s="98"/>
      <c r="L14" s="98"/>
      <c r="M14" s="98"/>
      <c r="N14" s="98"/>
      <c r="O14" s="98"/>
      <c r="P14" s="98"/>
      <c r="Q14" s="69"/>
      <c r="R14" s="69"/>
      <c r="S14" s="69"/>
      <c r="T14" s="69"/>
      <c r="U14" s="69"/>
      <c r="V14" s="69"/>
      <c r="W14" s="69"/>
      <c r="X14" s="69"/>
      <c r="Y14" s="69"/>
      <c r="Z14" s="69"/>
      <c r="AA14" s="69"/>
      <c r="AB14" s="69"/>
      <c r="AC14" s="69"/>
      <c r="AD14" s="90">
        <f t="shared" si="0"/>
        <v>0</v>
      </c>
      <c r="AE14" s="98"/>
      <c r="AF14" s="343"/>
    </row>
    <row r="15" spans="2:34" ht="12.75" customHeight="1" x14ac:dyDescent="0.2">
      <c r="B15" s="486"/>
      <c r="C15" s="477"/>
      <c r="D15" s="269" t="s">
        <v>51</v>
      </c>
      <c r="E15" s="99"/>
      <c r="F15" s="99"/>
      <c r="G15" s="100"/>
      <c r="H15" s="100"/>
      <c r="I15" s="100"/>
      <c r="J15" s="100"/>
      <c r="K15" s="100"/>
      <c r="L15" s="100"/>
      <c r="M15" s="100"/>
      <c r="N15" s="100"/>
      <c r="O15" s="100"/>
      <c r="P15" s="100"/>
      <c r="Q15" s="8"/>
      <c r="R15" s="8"/>
      <c r="S15" s="8"/>
      <c r="T15" s="8"/>
      <c r="U15" s="8"/>
      <c r="V15" s="8"/>
      <c r="W15" s="8"/>
      <c r="X15" s="8"/>
      <c r="Y15" s="8"/>
      <c r="Z15" s="8"/>
      <c r="AA15" s="8"/>
      <c r="AB15" s="8"/>
      <c r="AC15" s="8"/>
      <c r="AD15" s="81">
        <f t="shared" si="0"/>
        <v>0</v>
      </c>
      <c r="AE15" s="82"/>
      <c r="AF15" s="72"/>
    </row>
    <row r="16" spans="2:34" ht="12.75" customHeight="1" x14ac:dyDescent="0.2">
      <c r="B16" s="486"/>
      <c r="C16" s="477" t="s">
        <v>20</v>
      </c>
      <c r="D16" s="269" t="s">
        <v>22</v>
      </c>
      <c r="E16" s="99"/>
      <c r="F16" s="99"/>
      <c r="G16" s="100"/>
      <c r="H16" s="100"/>
      <c r="I16" s="100"/>
      <c r="J16" s="100"/>
      <c r="K16" s="100"/>
      <c r="L16" s="100"/>
      <c r="M16" s="100"/>
      <c r="N16" s="100"/>
      <c r="O16" s="100"/>
      <c r="P16" s="100"/>
      <c r="Q16" s="8"/>
      <c r="R16" s="8"/>
      <c r="S16" s="8"/>
      <c r="T16" s="8"/>
      <c r="U16" s="8"/>
      <c r="V16" s="8"/>
      <c r="W16" s="8"/>
      <c r="X16" s="8"/>
      <c r="Y16" s="8"/>
      <c r="Z16" s="8"/>
      <c r="AA16" s="8"/>
      <c r="AB16" s="8"/>
      <c r="AC16" s="8"/>
      <c r="AD16" s="81">
        <f t="shared" si="0"/>
        <v>0</v>
      </c>
      <c r="AE16" s="100"/>
      <c r="AF16" s="344"/>
    </row>
    <row r="17" spans="2:33" ht="13.5" customHeight="1" thickBot="1" x14ac:dyDescent="0.25">
      <c r="B17" s="487"/>
      <c r="C17" s="479"/>
      <c r="D17" s="270" t="s">
        <v>51</v>
      </c>
      <c r="E17" s="101"/>
      <c r="F17" s="101"/>
      <c r="G17" s="102"/>
      <c r="H17" s="102"/>
      <c r="I17" s="102"/>
      <c r="J17" s="102"/>
      <c r="K17" s="102"/>
      <c r="L17" s="102"/>
      <c r="M17" s="102"/>
      <c r="N17" s="102"/>
      <c r="O17" s="102"/>
      <c r="P17" s="102"/>
      <c r="Q17" s="7"/>
      <c r="R17" s="7"/>
      <c r="S17" s="7"/>
      <c r="T17" s="7"/>
      <c r="U17" s="7"/>
      <c r="V17" s="7"/>
      <c r="W17" s="7"/>
      <c r="X17" s="7"/>
      <c r="Y17" s="7"/>
      <c r="Z17" s="7"/>
      <c r="AA17" s="7"/>
      <c r="AB17" s="7"/>
      <c r="AC17" s="7"/>
      <c r="AD17" s="83">
        <f t="shared" si="0"/>
        <v>0</v>
      </c>
      <c r="AE17" s="91"/>
      <c r="AF17" s="31"/>
    </row>
    <row r="18" spans="2:33" ht="12.75" customHeight="1" thickBot="1" x14ac:dyDescent="0.25">
      <c r="B18" s="483" t="s">
        <v>117</v>
      </c>
      <c r="C18" s="484"/>
      <c r="D18" s="484"/>
      <c r="E18" s="92" t="str">
        <f>IF(AND(SUM(E10:E17)=0,COUNTBLANK(E10:E17)&lt;&gt;0),"",SUM(E10:E17))</f>
        <v/>
      </c>
      <c r="F18" s="92" t="str">
        <f t="shared" ref="F18:AC18" si="1">IF(AND(SUM(F10:F17)=0,COUNTBLANK(F10:F17)&lt;&gt;0),"",SUM(F10:F17))</f>
        <v/>
      </c>
      <c r="G18" s="92" t="str">
        <f t="shared" si="1"/>
        <v/>
      </c>
      <c r="H18" s="92" t="str">
        <f t="shared" si="1"/>
        <v/>
      </c>
      <c r="I18" s="92" t="str">
        <f t="shared" si="1"/>
        <v/>
      </c>
      <c r="J18" s="92" t="str">
        <f t="shared" si="1"/>
        <v/>
      </c>
      <c r="K18" s="92" t="str">
        <f t="shared" si="1"/>
        <v/>
      </c>
      <c r="L18" s="92" t="str">
        <f t="shared" si="1"/>
        <v/>
      </c>
      <c r="M18" s="92" t="str">
        <f t="shared" si="1"/>
        <v/>
      </c>
      <c r="N18" s="92" t="str">
        <f t="shared" si="1"/>
        <v/>
      </c>
      <c r="O18" s="92" t="str">
        <f t="shared" si="1"/>
        <v/>
      </c>
      <c r="P18" s="92" t="str">
        <f t="shared" si="1"/>
        <v/>
      </c>
      <c r="Q18" s="92" t="str">
        <f t="shared" si="1"/>
        <v/>
      </c>
      <c r="R18" s="92" t="str">
        <f t="shared" si="1"/>
        <v/>
      </c>
      <c r="S18" s="92" t="str">
        <f t="shared" si="1"/>
        <v/>
      </c>
      <c r="T18" s="92" t="str">
        <f t="shared" si="1"/>
        <v/>
      </c>
      <c r="U18" s="92" t="str">
        <f t="shared" si="1"/>
        <v/>
      </c>
      <c r="V18" s="92" t="str">
        <f t="shared" si="1"/>
        <v/>
      </c>
      <c r="W18" s="92" t="str">
        <f t="shared" si="1"/>
        <v/>
      </c>
      <c r="X18" s="92" t="str">
        <f t="shared" si="1"/>
        <v/>
      </c>
      <c r="Y18" s="92" t="str">
        <f t="shared" si="1"/>
        <v/>
      </c>
      <c r="Z18" s="92" t="str">
        <f t="shared" si="1"/>
        <v/>
      </c>
      <c r="AA18" s="92" t="str">
        <f t="shared" si="1"/>
        <v/>
      </c>
      <c r="AB18" s="92" t="str">
        <f t="shared" si="1"/>
        <v/>
      </c>
      <c r="AC18" s="92" t="str">
        <f t="shared" si="1"/>
        <v/>
      </c>
      <c r="AD18" s="88">
        <f t="shared" si="0"/>
        <v>0</v>
      </c>
      <c r="AE18" s="71" t="str">
        <f>IF(SUM(AE10:AE17)=0,"",SUM(AE10:AE17))</f>
        <v/>
      </c>
      <c r="AF18" s="89" t="str">
        <f>IF(SUM(AF10:AF17)=0,"",SUM(AF10:AF17))</f>
        <v/>
      </c>
    </row>
    <row r="19" spans="2:33" ht="12.75" customHeight="1" thickBot="1" x14ac:dyDescent="0.25">
      <c r="B19" s="51"/>
      <c r="C19" s="183"/>
      <c r="D19" s="80"/>
      <c r="E19" s="183"/>
      <c r="F19" s="4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row>
    <row r="20" spans="2:33" ht="12.75" customHeight="1" thickBot="1" x14ac:dyDescent="0.25">
      <c r="B20" s="194" t="s">
        <v>967</v>
      </c>
      <c r="C20" s="183"/>
      <c r="F20" s="29">
        <f>SUM(AD10:AD11)+AF10</f>
        <v>0</v>
      </c>
      <c r="G20" s="273" t="s">
        <v>68</v>
      </c>
      <c r="H20" s="250"/>
      <c r="I20" s="194" t="s">
        <v>966</v>
      </c>
      <c r="J20" s="183"/>
      <c r="K20" s="183"/>
      <c r="L20" s="183"/>
      <c r="M20" s="183"/>
      <c r="N20" s="183"/>
      <c r="O20" s="183"/>
      <c r="P20" s="183"/>
      <c r="Q20" s="183"/>
      <c r="R20" s="183"/>
      <c r="S20" s="183"/>
      <c r="T20" s="183"/>
      <c r="U20" s="183"/>
      <c r="V20" s="183"/>
      <c r="W20" s="183"/>
      <c r="X20" s="107"/>
      <c r="Y20" s="107"/>
      <c r="Z20" s="107"/>
      <c r="AA20" s="107"/>
      <c r="AB20" s="107"/>
      <c r="AC20" s="107"/>
      <c r="AD20" s="108"/>
      <c r="AE20" s="52"/>
      <c r="AF20" s="52"/>
      <c r="AG20" s="52"/>
    </row>
    <row r="21" spans="2:33" ht="12.75" customHeight="1" thickBot="1" x14ac:dyDescent="0.25">
      <c r="B21" s="194" t="s">
        <v>968</v>
      </c>
      <c r="C21" s="183"/>
      <c r="F21" s="29">
        <f>SUM(AD12:AD13)+AF12</f>
        <v>0</v>
      </c>
      <c r="G21" s="273" t="s">
        <v>68</v>
      </c>
      <c r="H21" s="280"/>
      <c r="I21" s="194" t="s">
        <v>970</v>
      </c>
      <c r="J21" s="183"/>
      <c r="K21" s="183"/>
      <c r="L21" s="183"/>
      <c r="M21" s="183"/>
      <c r="N21" s="183"/>
      <c r="O21" s="183"/>
      <c r="P21" s="183"/>
      <c r="Q21" s="183"/>
      <c r="R21" s="183"/>
      <c r="S21" s="183"/>
      <c r="T21" s="183"/>
      <c r="U21" s="183"/>
      <c r="V21" s="183"/>
      <c r="W21" s="183"/>
      <c r="X21" s="107"/>
      <c r="Y21" s="107"/>
      <c r="Z21" s="107"/>
      <c r="AA21" s="107"/>
      <c r="AB21" s="107"/>
      <c r="AC21" s="107"/>
      <c r="AD21" s="108"/>
      <c r="AE21" s="52"/>
      <c r="AF21" s="52"/>
      <c r="AG21" s="52"/>
    </row>
    <row r="22" spans="2:33" ht="12.75" customHeight="1" thickBot="1" x14ac:dyDescent="0.25">
      <c r="B22" s="51"/>
      <c r="C22" s="183"/>
      <c r="D22" s="80"/>
      <c r="E22" s="183"/>
      <c r="F22" s="4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row>
    <row r="23" spans="2:33" ht="12.75" customHeight="1" thickBot="1" x14ac:dyDescent="0.25">
      <c r="B23" s="194" t="s">
        <v>991</v>
      </c>
      <c r="C23" s="183"/>
      <c r="F23" s="28">
        <f>SUM(AD14:AD15)+AF14</f>
        <v>0</v>
      </c>
      <c r="G23" s="183" t="s">
        <v>68</v>
      </c>
      <c r="H23" s="250"/>
      <c r="I23" s="51" t="s">
        <v>70</v>
      </c>
      <c r="J23" s="183"/>
      <c r="K23" s="183"/>
      <c r="L23" s="183"/>
      <c r="M23" s="183"/>
      <c r="N23" s="183"/>
      <c r="O23" s="183"/>
      <c r="P23" s="183"/>
      <c r="Q23" s="183"/>
      <c r="R23" s="183"/>
      <c r="S23" s="183"/>
      <c r="T23" s="183"/>
      <c r="U23" s="183"/>
      <c r="V23" s="183"/>
      <c r="W23" s="183"/>
      <c r="X23" s="107"/>
      <c r="Y23" s="107"/>
      <c r="Z23" s="107"/>
      <c r="AA23" s="107"/>
      <c r="AB23" s="107"/>
      <c r="AC23" s="107"/>
      <c r="AD23" s="108"/>
      <c r="AE23" s="52"/>
      <c r="AF23" s="52"/>
      <c r="AG23" s="52"/>
    </row>
    <row r="24" spans="2:33" ht="12.75" customHeight="1" thickBot="1" x14ac:dyDescent="0.25">
      <c r="B24" s="194" t="s">
        <v>990</v>
      </c>
      <c r="C24" s="183"/>
      <c r="F24" s="501">
        <f>SUM(AD16:AD17)+AF16</f>
        <v>0</v>
      </c>
      <c r="G24" s="183" t="s">
        <v>68</v>
      </c>
      <c r="H24" s="250"/>
      <c r="I24" s="363" t="s">
        <v>1106</v>
      </c>
      <c r="J24" s="183"/>
      <c r="N24" s="183"/>
      <c r="O24" s="183"/>
      <c r="P24" s="194"/>
      <c r="Q24" s="183"/>
      <c r="R24" s="60"/>
      <c r="S24" s="60"/>
      <c r="T24" s="183"/>
      <c r="U24" s="183"/>
      <c r="V24" s="194"/>
      <c r="W24" s="183"/>
      <c r="X24" s="107"/>
      <c r="Y24" s="107"/>
      <c r="Z24" s="107"/>
      <c r="AA24" s="107"/>
      <c r="AB24" s="107"/>
      <c r="AC24" s="107"/>
      <c r="AD24" s="108"/>
      <c r="AE24" s="52"/>
      <c r="AF24" s="52"/>
      <c r="AG24" s="52"/>
    </row>
    <row r="25" spans="2:33" ht="12.75" customHeight="1" thickBot="1" x14ac:dyDescent="0.25">
      <c r="B25" s="194"/>
      <c r="C25" s="183"/>
      <c r="F25" s="502"/>
      <c r="G25" s="273" t="s">
        <v>68</v>
      </c>
      <c r="H25" s="250"/>
      <c r="I25" s="194" t="s">
        <v>69</v>
      </c>
      <c r="J25" s="183"/>
      <c r="L25" s="366"/>
      <c r="M25" s="194"/>
      <c r="N25" s="183"/>
      <c r="O25" s="183"/>
      <c r="P25" s="194"/>
      <c r="Q25" s="183"/>
      <c r="R25" s="60"/>
      <c r="S25" s="60"/>
      <c r="T25" s="183"/>
      <c r="U25" s="183"/>
      <c r="V25" s="194"/>
      <c r="W25" s="183"/>
      <c r="X25" s="107"/>
      <c r="Y25" s="107"/>
      <c r="Z25" s="107"/>
      <c r="AA25" s="107"/>
      <c r="AB25" s="107"/>
      <c r="AC25" s="107"/>
      <c r="AD25" s="108"/>
      <c r="AE25" s="52"/>
      <c r="AF25" s="52"/>
      <c r="AG25" s="52"/>
    </row>
    <row r="26" spans="2:33" ht="12.75" customHeight="1" thickBot="1" x14ac:dyDescent="0.25">
      <c r="B26" s="51"/>
      <c r="C26" s="183"/>
      <c r="D26" s="80"/>
      <c r="E26" s="183"/>
      <c r="F26" s="43"/>
      <c r="G26" s="183"/>
      <c r="H26" s="183"/>
      <c r="I26" s="364" t="s">
        <v>1103</v>
      </c>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row>
    <row r="27" spans="2:33" ht="12.75" customHeight="1" x14ac:dyDescent="0.2">
      <c r="B27" s="485" t="s">
        <v>120</v>
      </c>
      <c r="C27" s="476" t="s">
        <v>21</v>
      </c>
      <c r="D27" s="268" t="s">
        <v>22</v>
      </c>
      <c r="E27" s="97"/>
      <c r="F27" s="97"/>
      <c r="G27" s="98"/>
      <c r="H27" s="98"/>
      <c r="I27" s="98"/>
      <c r="J27" s="98"/>
      <c r="K27" s="98"/>
      <c r="L27" s="98"/>
      <c r="M27" s="98"/>
      <c r="N27" s="98"/>
      <c r="O27" s="98"/>
      <c r="P27" s="98"/>
      <c r="Q27" s="98"/>
      <c r="R27" s="98"/>
      <c r="S27" s="98"/>
      <c r="T27" s="98"/>
      <c r="U27" s="98"/>
      <c r="V27" s="98"/>
      <c r="W27" s="98"/>
      <c r="X27" s="98"/>
      <c r="Y27" s="98"/>
      <c r="Z27" s="98"/>
      <c r="AA27" s="98"/>
      <c r="AB27" s="98"/>
      <c r="AC27" s="98"/>
      <c r="AD27" s="90">
        <f t="shared" ref="AD27:AD35" si="2">SUMIF($E$3:$AC$3,"SHO",E27:AC27)+SUMIF($E$3:$AC$3,"HO",E27:AC27)</f>
        <v>0</v>
      </c>
      <c r="AE27" s="345"/>
      <c r="AF27" s="346"/>
      <c r="AG27" s="52"/>
    </row>
    <row r="28" spans="2:33" ht="12.75" customHeight="1" x14ac:dyDescent="0.2">
      <c r="B28" s="486"/>
      <c r="C28" s="477"/>
      <c r="D28" s="269" t="s">
        <v>51</v>
      </c>
      <c r="E28" s="99"/>
      <c r="F28" s="99"/>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81">
        <f t="shared" si="2"/>
        <v>0</v>
      </c>
      <c r="AE28" s="82"/>
      <c r="AF28" s="72"/>
      <c r="AG28" s="52"/>
    </row>
    <row r="29" spans="2:33" ht="12.75" customHeight="1" x14ac:dyDescent="0.2">
      <c r="B29" s="486"/>
      <c r="C29" s="477" t="s">
        <v>20</v>
      </c>
      <c r="D29" s="269" t="s">
        <v>22</v>
      </c>
      <c r="E29" s="99"/>
      <c r="F29" s="99"/>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81">
        <f t="shared" si="2"/>
        <v>0</v>
      </c>
      <c r="AE29" s="347"/>
      <c r="AF29" s="348"/>
      <c r="AG29" s="52"/>
    </row>
    <row r="30" spans="2:33" ht="12.75" customHeight="1" thickBot="1" x14ac:dyDescent="0.25">
      <c r="B30" s="487"/>
      <c r="C30" s="479"/>
      <c r="D30" s="270" t="s">
        <v>51</v>
      </c>
      <c r="E30" s="101"/>
      <c r="F30" s="101"/>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83">
        <f t="shared" si="2"/>
        <v>0</v>
      </c>
      <c r="AE30" s="91"/>
      <c r="AF30" s="31"/>
      <c r="AG30" s="52"/>
    </row>
    <row r="31" spans="2:33" ht="12.75" customHeight="1" x14ac:dyDescent="0.2">
      <c r="B31" s="485" t="s">
        <v>121</v>
      </c>
      <c r="C31" s="476" t="s">
        <v>21</v>
      </c>
      <c r="D31" s="268" t="s">
        <v>22</v>
      </c>
      <c r="E31" s="97"/>
      <c r="F31" s="97"/>
      <c r="G31" s="98"/>
      <c r="H31" s="98"/>
      <c r="I31" s="98"/>
      <c r="J31" s="98"/>
      <c r="K31" s="98"/>
      <c r="L31" s="98"/>
      <c r="M31" s="98"/>
      <c r="N31" s="98"/>
      <c r="O31" s="98"/>
      <c r="P31" s="98"/>
      <c r="Q31" s="98"/>
      <c r="R31" s="98"/>
      <c r="S31" s="98"/>
      <c r="T31" s="98"/>
      <c r="U31" s="98"/>
      <c r="V31" s="98"/>
      <c r="W31" s="98"/>
      <c r="X31" s="98"/>
      <c r="Y31" s="98"/>
      <c r="Z31" s="98"/>
      <c r="AA31" s="98"/>
      <c r="AB31" s="98"/>
      <c r="AC31" s="98"/>
      <c r="AD31" s="90">
        <f t="shared" si="2"/>
        <v>0</v>
      </c>
      <c r="AE31" s="345"/>
      <c r="AF31" s="346"/>
      <c r="AG31" s="52"/>
    </row>
    <row r="32" spans="2:33" ht="12.75" customHeight="1" x14ac:dyDescent="0.2">
      <c r="B32" s="486"/>
      <c r="C32" s="477"/>
      <c r="D32" s="269" t="s">
        <v>51</v>
      </c>
      <c r="E32" s="99"/>
      <c r="F32" s="99"/>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81">
        <f t="shared" si="2"/>
        <v>0</v>
      </c>
      <c r="AE32" s="82"/>
      <c r="AF32" s="72"/>
      <c r="AG32" s="52"/>
    </row>
    <row r="33" spans="2:33" ht="12.75" customHeight="1" x14ac:dyDescent="0.2">
      <c r="B33" s="486"/>
      <c r="C33" s="477" t="s">
        <v>20</v>
      </c>
      <c r="D33" s="269" t="s">
        <v>22</v>
      </c>
      <c r="E33" s="99"/>
      <c r="F33" s="99"/>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81">
        <f t="shared" si="2"/>
        <v>0</v>
      </c>
      <c r="AE33" s="347"/>
      <c r="AF33" s="348"/>
      <c r="AG33" s="52"/>
    </row>
    <row r="34" spans="2:33" ht="12.75" customHeight="1" thickBot="1" x14ac:dyDescent="0.25">
      <c r="B34" s="487"/>
      <c r="C34" s="479"/>
      <c r="D34" s="270" t="s">
        <v>51</v>
      </c>
      <c r="E34" s="101"/>
      <c r="F34" s="101"/>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83">
        <f t="shared" si="2"/>
        <v>0</v>
      </c>
      <c r="AE34" s="91"/>
      <c r="AF34" s="31"/>
      <c r="AG34" s="52"/>
    </row>
    <row r="35" spans="2:33" ht="12.75" customHeight="1" thickBot="1" x14ac:dyDescent="0.25">
      <c r="B35" s="483" t="s">
        <v>117</v>
      </c>
      <c r="C35" s="484"/>
      <c r="D35" s="484"/>
      <c r="E35" s="92" t="str">
        <f>IF(AND(SUM(E27:E34)=0,COUNTBLANK(E27:E34)&lt;&gt;0),"",SUM(E27:E34))</f>
        <v/>
      </c>
      <c r="F35" s="92" t="str">
        <f>IF(AND(SUM(F27:F34)=0,COUNTBLANK(F27:F34)&lt;&gt;0),"",SUM(F27:F34))</f>
        <v/>
      </c>
      <c r="G35" s="92" t="str">
        <f t="shared" ref="G35:AC35" si="3">IF(AND(SUM(G27:G34)=0,COUNTBLANK(G27:G34)&lt;&gt;0),"",SUM(G27:G34))</f>
        <v/>
      </c>
      <c r="H35" s="92" t="str">
        <f t="shared" si="3"/>
        <v/>
      </c>
      <c r="I35" s="92" t="str">
        <f t="shared" si="3"/>
        <v/>
      </c>
      <c r="J35" s="92" t="str">
        <f t="shared" si="3"/>
        <v/>
      </c>
      <c r="K35" s="92" t="str">
        <f t="shared" si="3"/>
        <v/>
      </c>
      <c r="L35" s="92" t="str">
        <f t="shared" si="3"/>
        <v/>
      </c>
      <c r="M35" s="92" t="str">
        <f t="shared" si="3"/>
        <v/>
      </c>
      <c r="N35" s="92" t="str">
        <f t="shared" si="3"/>
        <v/>
      </c>
      <c r="O35" s="92" t="str">
        <f t="shared" si="3"/>
        <v/>
      </c>
      <c r="P35" s="92" t="str">
        <f t="shared" si="3"/>
        <v/>
      </c>
      <c r="Q35" s="92" t="str">
        <f t="shared" si="3"/>
        <v/>
      </c>
      <c r="R35" s="92" t="str">
        <f t="shared" si="3"/>
        <v/>
      </c>
      <c r="S35" s="92" t="str">
        <f t="shared" si="3"/>
        <v/>
      </c>
      <c r="T35" s="92" t="str">
        <f t="shared" si="3"/>
        <v/>
      </c>
      <c r="U35" s="92" t="str">
        <f t="shared" si="3"/>
        <v/>
      </c>
      <c r="V35" s="92" t="str">
        <f t="shared" si="3"/>
        <v/>
      </c>
      <c r="W35" s="92" t="str">
        <f t="shared" si="3"/>
        <v/>
      </c>
      <c r="X35" s="92" t="str">
        <f t="shared" si="3"/>
        <v/>
      </c>
      <c r="Y35" s="92" t="str">
        <f t="shared" si="3"/>
        <v/>
      </c>
      <c r="Z35" s="92" t="str">
        <f t="shared" si="3"/>
        <v/>
      </c>
      <c r="AA35" s="92" t="str">
        <f t="shared" si="3"/>
        <v/>
      </c>
      <c r="AB35" s="92" t="str">
        <f t="shared" si="3"/>
        <v/>
      </c>
      <c r="AC35" s="92" t="str">
        <f t="shared" si="3"/>
        <v/>
      </c>
      <c r="AD35" s="88">
        <f t="shared" si="2"/>
        <v>0</v>
      </c>
      <c r="AE35" s="71" t="str">
        <f>IF(SUM(AE27:AE34)=0,"",SUM(AE27:AE34))</f>
        <v/>
      </c>
      <c r="AF35" s="89" t="str">
        <f>IF(SUM(AF27:AF34)=0,"",SUM(AF27:AF34))</f>
        <v/>
      </c>
      <c r="AG35" s="52"/>
    </row>
    <row r="36" spans="2:33" ht="12.75" customHeight="1" x14ac:dyDescent="0.2">
      <c r="B36" s="106"/>
      <c r="C36" s="106"/>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8"/>
      <c r="AE36" s="52"/>
      <c r="AF36" s="52"/>
      <c r="AG36" s="52"/>
    </row>
    <row r="37" spans="2:33" ht="53.25" customHeight="1" x14ac:dyDescent="0.2">
      <c r="B37" s="471" t="str">
        <f>IF(AND(OR(AE10&gt;AD11,AE12&gt;AD13,AE14&gt;AD15,AE16&gt;AD17,AE27&gt;AD28,AE29&gt;AD30,AE31&gt;AD32,AE33&gt;AD34),'Allgemeine Angaben'!L8=Hilfstabelle!D5),"Es sind mehr Weiterbildungseingriffe gegenüber Nicht-HO angegeben als Assistenzeingriffe von (S-)HO angegeben wurden. Bitte erläutern Sie die Darstellung unterhalb:",IF(AND(OR(AE10&gt;AD11,AE12&gt;AD13,AE14&gt;AD15,AE16&gt;AD17,AE27&gt;AD28,AE29&gt;AD30,AE31&gt;AD32,AE33&gt;AD34),'Allgemeine Angaben'!L8=Hilfstabelle!D4),"Es sind mehr Weiterbildungseingriffe gegenüber Nicht-HO angegeben als Assistenzeingriffe von HO angegeben wurden. Bitte erläutern Sie die Darstellung unterhalb:",""))</f>
        <v/>
      </c>
      <c r="C37" s="471"/>
      <c r="D37" s="471"/>
      <c r="E37" s="471"/>
      <c r="F37" s="471"/>
      <c r="G37" s="471"/>
      <c r="H37" s="471"/>
      <c r="I37" s="255"/>
      <c r="J37" s="471" t="str">
        <f>CONCATENATE(IF(AE10&gt;AD11,"Zelle AE10 ist größer als AD11. ",""),IF(AE12&gt;AD13,"Zelle AE12 ist größer als AD13. ",""),IF(AE14&gt;AD15,"Zelle AE14 ist größer als AD15. ",""),IF(AE16&gt;AD17,"Zelle AE16 ist größer als AD17. ",""),IF(AE27&gt;AD28,"Zelle AE26 ist größer als AD27. ",""),IF(AE29&gt;AD30,"Zelle AE28 ist größer als AD29. ",""),IF(AE31&gt;AD32,"Zelle AE30 ist größer als AD31. ",""),IF(AE33&gt;AD34,"Zelle AE32 ist größer als AD33. ",""))</f>
        <v/>
      </c>
      <c r="K37" s="471"/>
      <c r="L37" s="471"/>
      <c r="M37" s="471"/>
      <c r="N37" s="471"/>
      <c r="O37" s="471"/>
      <c r="P37" s="471"/>
      <c r="Q37" s="253"/>
      <c r="R37" s="253"/>
      <c r="S37" s="253"/>
      <c r="T37" s="253"/>
      <c r="U37" s="253"/>
      <c r="V37" s="253"/>
      <c r="W37" s="253"/>
      <c r="X37" s="253"/>
      <c r="Y37" s="253"/>
      <c r="Z37" s="253"/>
      <c r="AA37" s="253"/>
      <c r="AB37" s="253"/>
      <c r="AC37" s="253"/>
      <c r="AD37" s="253"/>
      <c r="AE37" s="253"/>
      <c r="AF37" s="253"/>
      <c r="AG37" s="52"/>
    </row>
    <row r="38" spans="2:33" ht="60.75" customHeight="1" x14ac:dyDescent="0.2">
      <c r="B38" s="471" t="str">
        <f>IF(AND(OR(AE10&lt;AD11,AE12&lt;AD13,AE14&lt;AD15,AE16&lt;AD17,AE27&lt;AD28,AE29&lt;AD30,AE31&lt;AD32,AE33&lt;AD34),'Allgemeine Angaben'!L8=Hilfstabelle!D5),AF38,IF(AND(OR(AE10&lt;AD11,AE12&lt;AD13,AE14&lt;AD15,AE16&lt;AD17,AE27&lt;AD28,AE29&lt;AD30,AE31&lt;AD32,AE33&lt;AD34),'Allgemeine Angaben'!L8=Hilfstabelle!D4),AE38,""))</f>
        <v/>
      </c>
      <c r="C38" s="471"/>
      <c r="D38" s="471"/>
      <c r="E38" s="471"/>
      <c r="F38" s="471"/>
      <c r="G38" s="471"/>
      <c r="H38" s="471"/>
      <c r="I38" s="263"/>
      <c r="J38" s="471" t="str">
        <f>CONCATENATE(IF(AE10&lt;AD11,"Zelle AD11 ist größer als AE10. ",""),IF(AE12&lt;AD13,"Zelle AD13 ist größer als AE12. ",""),IF(AE14&lt;AD15,"Zelle AD15 ist größer als AE14. ",""),IF(AE16&lt;AD17,"Zelle AD17 ist größer als AE16. ",""),IF(AE27&lt;AD28,"Zelle AD27 ist größer als AE26. ",""),IF(AE29&lt;AD30,"Zelle AD29 ist größer als AE28. ",""),IF(AE31&lt;AD32,"Zelle AD31 ist größer als AE30. ",""),IF(AE33&lt;AD34,"Zelle AD33 ist größer als AE32. ",""))</f>
        <v/>
      </c>
      <c r="K38" s="471"/>
      <c r="L38" s="471"/>
      <c r="M38" s="471"/>
      <c r="N38" s="471"/>
      <c r="O38" s="471"/>
      <c r="P38" s="471"/>
      <c r="Q38" s="255"/>
      <c r="R38" s="255"/>
      <c r="S38" s="255"/>
      <c r="T38" s="255"/>
      <c r="U38" s="255"/>
      <c r="V38" s="255"/>
      <c r="W38" s="255"/>
      <c r="X38" s="255"/>
      <c r="Y38" s="255"/>
      <c r="Z38" s="255"/>
      <c r="AA38" s="255"/>
      <c r="AB38" s="255"/>
      <c r="AC38" s="255"/>
      <c r="AD38" s="255"/>
      <c r="AE38" s="357" t="s">
        <v>1075</v>
      </c>
      <c r="AF38" s="357" t="s">
        <v>1026</v>
      </c>
      <c r="AG38" s="52"/>
    </row>
    <row r="39" spans="2:33" ht="27.75" customHeight="1" x14ac:dyDescent="0.2">
      <c r="B39" s="471" t="str">
        <f>IF(AND(OR(AF18&lt;&gt;"",AF35&lt;&gt;""),'Allgemeine Angaben'!L8=Hilfstabelle!D5),"Bitte erläutern Sie die Eingriffe ohne Beteiligung eines (S-)HOs:",IF(AND(OR(AF18&lt;&gt;"",AF35&lt;&gt;""),'Allgemeine Angaben'!L8=Hilfstabelle!D4),"Bitte erläutern Sie die Eingriffe ohne Beteiligung eines HOs:",""))</f>
        <v/>
      </c>
      <c r="C39" s="471"/>
      <c r="D39" s="471"/>
      <c r="E39" s="471"/>
      <c r="F39" s="471"/>
      <c r="G39" s="471"/>
      <c r="H39" s="471"/>
      <c r="I39" s="255"/>
      <c r="J39" s="471" t="str">
        <f>CONCATENATE(IF(AF10&gt;0,"Zelle AF10. ",""),IF(AF12&gt;0,"Zelle AF12. ",""),IF(AF14&gt;0,"Zelle AF14. ",""),IF(AF16&gt;0,"Zelle AF16. ",""),IF(AF27&gt;0,"Zelle AF26. ",""),IF(AF29&gt;0,"Zelle AF28. ",""),IF(AF31&gt;0,"Zelle AF30. ",""),IF(AF33&gt;0,"Zelle AF32. ",""))</f>
        <v/>
      </c>
      <c r="K39" s="471"/>
      <c r="L39" s="471"/>
      <c r="M39" s="471"/>
      <c r="N39" s="471"/>
      <c r="O39" s="471"/>
      <c r="P39" s="471"/>
      <c r="Q39" s="255"/>
      <c r="R39" s="255"/>
      <c r="S39" s="255"/>
      <c r="T39" s="255"/>
      <c r="U39" s="255"/>
      <c r="V39" s="255"/>
      <c r="W39" s="255"/>
      <c r="X39" s="255"/>
      <c r="Y39" s="255"/>
      <c r="Z39" s="255"/>
      <c r="AA39" s="255"/>
      <c r="AB39" s="255"/>
      <c r="AC39" s="255"/>
      <c r="AD39" s="255"/>
      <c r="AE39" s="255"/>
      <c r="AF39" s="255"/>
      <c r="AG39" s="52"/>
    </row>
    <row r="40" spans="2:33" ht="53.25" customHeight="1" x14ac:dyDescent="0.2">
      <c r="B40" s="472" t="str">
        <f>IF(COUNTIFS(E3:AC3,"",E18:AC18,"&gt;0")+COUNTIFS(E3:AC3,"",E35:AC35,"&gt;0")&gt;0,"Bitte löschen Sie Nicht-HO aus dem Datenblatt und tragen die Eingriffe von Nicht-HO in der Spalte AE (Operationen mit Beteiligung eines (S-)HO - Weiterbildungsassistenzen) ein.","")</f>
        <v/>
      </c>
      <c r="C40" s="472"/>
      <c r="D40" s="472"/>
      <c r="E40" s="472"/>
      <c r="F40" s="472"/>
      <c r="G40" s="472"/>
      <c r="H40" s="472"/>
      <c r="I40" s="264"/>
      <c r="J40" s="473"/>
      <c r="K40" s="473"/>
      <c r="L40" s="473"/>
      <c r="M40" s="473"/>
      <c r="N40" s="473"/>
      <c r="O40" s="473"/>
      <c r="P40" s="473"/>
      <c r="Q40" s="68"/>
      <c r="R40" s="68"/>
      <c r="S40" s="68"/>
      <c r="T40" s="68"/>
      <c r="U40" s="68"/>
      <c r="V40" s="52"/>
      <c r="W40" s="52"/>
      <c r="X40" s="52"/>
      <c r="Y40" s="52"/>
      <c r="Z40" s="52"/>
      <c r="AA40" s="52"/>
      <c r="AB40" s="52"/>
      <c r="AC40" s="52"/>
      <c r="AD40" s="52"/>
      <c r="AE40" s="52"/>
      <c r="AF40" s="52"/>
      <c r="AG40" s="52"/>
    </row>
    <row r="41" spans="2:33" ht="12.75" customHeight="1" x14ac:dyDescent="0.2">
      <c r="B41" s="469" t="s">
        <v>937</v>
      </c>
      <c r="C41" s="470"/>
      <c r="D41" s="453"/>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5"/>
    </row>
    <row r="42" spans="2:33" ht="12.75" customHeight="1" x14ac:dyDescent="0.2">
      <c r="B42" s="469"/>
      <c r="C42" s="470"/>
      <c r="D42" s="456"/>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8"/>
    </row>
    <row r="43" spans="2:33" ht="12.75" customHeight="1" x14ac:dyDescent="0.2">
      <c r="B43" s="469"/>
      <c r="C43" s="470"/>
      <c r="D43" s="456"/>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8"/>
    </row>
    <row r="44" spans="2:33" ht="12.75" customHeight="1" x14ac:dyDescent="0.2">
      <c r="B44" s="469"/>
      <c r="C44" s="470"/>
      <c r="D44" s="456"/>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8"/>
    </row>
    <row r="45" spans="2:33" ht="12.75" customHeight="1" x14ac:dyDescent="0.2">
      <c r="B45" s="44"/>
      <c r="C45" s="44"/>
      <c r="D45" s="456"/>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8"/>
    </row>
    <row r="46" spans="2:33" ht="12.75" customHeight="1" x14ac:dyDescent="0.2">
      <c r="B46" s="44"/>
      <c r="C46" s="44"/>
      <c r="D46" s="459"/>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1"/>
    </row>
    <row r="47" spans="2:33" ht="12.75" customHeight="1" x14ac:dyDescent="0.2">
      <c r="B47" s="44"/>
      <c r="C47" s="44"/>
      <c r="D47" s="44"/>
      <c r="E47" s="45"/>
      <c r="F47" s="45"/>
      <c r="G47" s="45"/>
      <c r="H47" s="45"/>
      <c r="I47" s="45"/>
      <c r="J47" s="45"/>
      <c r="K47" s="45"/>
      <c r="L47" s="45"/>
      <c r="M47" s="45"/>
      <c r="N47" s="45"/>
      <c r="O47" s="45"/>
      <c r="P47" s="45"/>
      <c r="Q47" s="45"/>
      <c r="R47" s="45"/>
      <c r="S47" s="45"/>
      <c r="T47" s="45"/>
      <c r="U47" s="45"/>
    </row>
    <row r="48" spans="2:33" ht="12.75" customHeight="1" x14ac:dyDescent="0.2">
      <c r="B48" s="439" t="s">
        <v>941</v>
      </c>
      <c r="C48" s="451"/>
      <c r="D48" s="453"/>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5"/>
    </row>
    <row r="49" spans="2:33" ht="12.75" customHeight="1" x14ac:dyDescent="0.2">
      <c r="B49" s="452"/>
      <c r="C49" s="451"/>
      <c r="D49" s="456"/>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8"/>
    </row>
    <row r="50" spans="2:33" ht="12.75" customHeight="1" x14ac:dyDescent="0.2">
      <c r="B50" s="452"/>
      <c r="C50" s="451"/>
      <c r="D50" s="456"/>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8"/>
    </row>
    <row r="51" spans="2:33" ht="12.75" customHeight="1" x14ac:dyDescent="0.2">
      <c r="B51" s="44"/>
      <c r="C51" s="44"/>
      <c r="D51" s="456"/>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8"/>
    </row>
    <row r="52" spans="2:33" ht="12.75" customHeight="1" x14ac:dyDescent="0.2">
      <c r="B52" s="44"/>
      <c r="C52" s="44"/>
      <c r="D52" s="456"/>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8"/>
    </row>
    <row r="53" spans="2:33" ht="12.75" customHeight="1" x14ac:dyDescent="0.2">
      <c r="B53" s="44"/>
      <c r="C53" s="44"/>
      <c r="D53" s="459"/>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1"/>
    </row>
    <row r="54" spans="2:33" ht="12.75" customHeight="1" thickBot="1" x14ac:dyDescent="0.25">
      <c r="B54" s="44"/>
      <c r="C54" s="44"/>
      <c r="D54" s="44"/>
      <c r="E54" s="45"/>
      <c r="F54" s="45"/>
      <c r="G54" s="45"/>
      <c r="H54" s="45"/>
      <c r="I54" s="45"/>
      <c r="J54" s="45"/>
      <c r="K54" s="45"/>
      <c r="L54" s="45"/>
      <c r="M54" s="45"/>
      <c r="N54" s="45"/>
      <c r="O54" s="45"/>
      <c r="P54" s="45"/>
      <c r="Q54" s="45"/>
      <c r="R54" s="45"/>
      <c r="S54" s="45"/>
      <c r="T54" s="45"/>
      <c r="U54" s="45"/>
    </row>
    <row r="55" spans="2:33" ht="12.75" customHeight="1" thickBot="1" x14ac:dyDescent="0.25">
      <c r="B55" s="439" t="s">
        <v>943</v>
      </c>
      <c r="C55" s="452"/>
      <c r="D55" s="462"/>
      <c r="E55" s="463"/>
      <c r="F55" s="464"/>
      <c r="G55" s="211"/>
      <c r="H55" s="453"/>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5"/>
    </row>
    <row r="56" spans="2:33" ht="12.75" customHeight="1" x14ac:dyDescent="0.2">
      <c r="B56" s="452"/>
      <c r="C56" s="452"/>
      <c r="D56" s="211"/>
      <c r="E56" s="211"/>
      <c r="F56" s="211"/>
      <c r="G56" s="211"/>
      <c r="H56" s="456"/>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8"/>
    </row>
    <row r="57" spans="2:33" ht="12.75" customHeight="1" x14ac:dyDescent="0.2">
      <c r="B57" s="452"/>
      <c r="C57" s="452"/>
      <c r="D57" s="211"/>
      <c r="E57" s="211"/>
      <c r="F57" s="211"/>
      <c r="G57" s="211"/>
      <c r="H57" s="456"/>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8"/>
    </row>
    <row r="58" spans="2:33" ht="12.75" customHeight="1" x14ac:dyDescent="0.2">
      <c r="B58" s="44"/>
      <c r="C58" s="44"/>
      <c r="D58" s="211"/>
      <c r="E58" s="211"/>
      <c r="F58" s="211"/>
      <c r="G58" s="211"/>
      <c r="H58" s="456"/>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8"/>
    </row>
    <row r="59" spans="2:33" ht="12.75" customHeight="1" x14ac:dyDescent="0.2">
      <c r="B59" s="44"/>
      <c r="C59" s="44"/>
      <c r="D59" s="211"/>
      <c r="E59" s="211"/>
      <c r="F59" s="211"/>
      <c r="G59" s="211"/>
      <c r="H59" s="456"/>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8"/>
    </row>
    <row r="60" spans="2:33" ht="12.75" customHeight="1" x14ac:dyDescent="0.2">
      <c r="B60" s="44"/>
      <c r="C60" s="44"/>
      <c r="D60" s="211"/>
      <c r="E60" s="211"/>
      <c r="F60" s="211"/>
      <c r="G60" s="211"/>
      <c r="H60" s="459"/>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1"/>
    </row>
    <row r="61" spans="2:33" ht="12.75" customHeight="1" x14ac:dyDescent="0.2">
      <c r="B61" s="44"/>
      <c r="C61" s="44"/>
      <c r="D61" s="44"/>
      <c r="E61" s="45"/>
      <c r="F61" s="45"/>
      <c r="G61" s="45"/>
      <c r="H61" s="45"/>
      <c r="I61" s="45"/>
      <c r="J61" s="45"/>
      <c r="K61" s="45"/>
      <c r="L61" s="45"/>
      <c r="M61" s="45"/>
      <c r="N61" s="45"/>
      <c r="O61" s="45"/>
      <c r="P61" s="45"/>
      <c r="Q61" s="45"/>
      <c r="R61" s="45"/>
      <c r="S61" s="45"/>
      <c r="T61" s="45"/>
      <c r="U61" s="45"/>
    </row>
    <row r="62" spans="2:33" ht="18" x14ac:dyDescent="0.2">
      <c r="B62" s="266" t="s">
        <v>124</v>
      </c>
      <c r="C62" s="49"/>
      <c r="D62" s="49"/>
      <c r="E62" s="45"/>
      <c r="F62" s="45"/>
      <c r="G62" s="45"/>
      <c r="H62" s="45"/>
      <c r="I62" s="45"/>
      <c r="J62" s="45"/>
      <c r="K62" s="45"/>
      <c r="L62" s="45"/>
      <c r="M62" s="45"/>
      <c r="N62" s="45"/>
      <c r="O62" s="45"/>
      <c r="P62" s="45"/>
      <c r="Q62" s="45"/>
      <c r="R62" s="45"/>
      <c r="S62" s="45"/>
      <c r="T62" s="45"/>
      <c r="U62" s="45"/>
    </row>
    <row r="63" spans="2:33" ht="13.5" thickBot="1" x14ac:dyDescent="0.25">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row>
    <row r="64" spans="2:33" x14ac:dyDescent="0.2">
      <c r="B64" s="480" t="s">
        <v>892</v>
      </c>
      <c r="C64" s="476" t="s">
        <v>21</v>
      </c>
      <c r="D64" s="268" t="s">
        <v>22</v>
      </c>
      <c r="E64" s="97"/>
      <c r="F64" s="97"/>
      <c r="G64" s="98"/>
      <c r="H64" s="98"/>
      <c r="I64" s="98"/>
      <c r="J64" s="98"/>
      <c r="K64" s="98"/>
      <c r="L64" s="98"/>
      <c r="M64" s="98"/>
      <c r="N64" s="98"/>
      <c r="O64" s="98"/>
      <c r="P64" s="98"/>
      <c r="Q64" s="69"/>
      <c r="R64" s="69"/>
      <c r="S64" s="69"/>
      <c r="T64" s="69"/>
      <c r="U64" s="69"/>
      <c r="V64" s="69"/>
      <c r="W64" s="69"/>
      <c r="X64" s="69"/>
      <c r="Y64" s="69"/>
      <c r="Z64" s="69"/>
      <c r="AA64" s="69"/>
      <c r="AB64" s="69"/>
      <c r="AC64" s="69"/>
      <c r="AD64" s="90">
        <f t="shared" ref="AD64:AD67" si="4">SUMIF($E$3:$AC$3,"SHO",E64:AC64)+SUMIF($E$3:$AC$3,"HO",E64:AC64)</f>
        <v>0</v>
      </c>
      <c r="AE64" s="98"/>
      <c r="AF64" s="343"/>
    </row>
    <row r="65" spans="2:33" x14ac:dyDescent="0.2">
      <c r="B65" s="481"/>
      <c r="C65" s="477"/>
      <c r="D65" s="269" t="s">
        <v>51</v>
      </c>
      <c r="E65" s="99"/>
      <c r="F65" s="99"/>
      <c r="G65" s="100"/>
      <c r="H65" s="100"/>
      <c r="I65" s="100"/>
      <c r="J65" s="100"/>
      <c r="K65" s="100"/>
      <c r="L65" s="100"/>
      <c r="M65" s="100"/>
      <c r="N65" s="100"/>
      <c r="O65" s="100"/>
      <c r="P65" s="100"/>
      <c r="Q65" s="8"/>
      <c r="R65" s="8"/>
      <c r="S65" s="8"/>
      <c r="T65" s="8"/>
      <c r="U65" s="8"/>
      <c r="V65" s="8"/>
      <c r="W65" s="8"/>
      <c r="X65" s="8"/>
      <c r="Y65" s="8"/>
      <c r="Z65" s="8"/>
      <c r="AA65" s="8"/>
      <c r="AB65" s="8"/>
      <c r="AC65" s="8"/>
      <c r="AD65" s="81">
        <f t="shared" si="4"/>
        <v>0</v>
      </c>
      <c r="AE65" s="82"/>
      <c r="AF65" s="72"/>
    </row>
    <row r="66" spans="2:33" x14ac:dyDescent="0.2">
      <c r="B66" s="481"/>
      <c r="C66" s="477" t="s">
        <v>20</v>
      </c>
      <c r="D66" s="269" t="s">
        <v>22</v>
      </c>
      <c r="E66" s="99"/>
      <c r="F66" s="99"/>
      <c r="G66" s="100"/>
      <c r="H66" s="100"/>
      <c r="I66" s="100"/>
      <c r="J66" s="100"/>
      <c r="K66" s="100"/>
      <c r="L66" s="100"/>
      <c r="M66" s="100"/>
      <c r="N66" s="100"/>
      <c r="O66" s="100"/>
      <c r="P66" s="100"/>
      <c r="Q66" s="8"/>
      <c r="R66" s="8"/>
      <c r="S66" s="8"/>
      <c r="T66" s="8"/>
      <c r="U66" s="8"/>
      <c r="V66" s="8"/>
      <c r="W66" s="8"/>
      <c r="X66" s="8"/>
      <c r="Y66" s="8"/>
      <c r="Z66" s="8"/>
      <c r="AA66" s="8"/>
      <c r="AB66" s="8"/>
      <c r="AC66" s="8"/>
      <c r="AD66" s="81">
        <f t="shared" si="4"/>
        <v>0</v>
      </c>
      <c r="AE66" s="100"/>
      <c r="AF66" s="344"/>
    </row>
    <row r="67" spans="2:33" ht="13.5" thickBot="1" x14ac:dyDescent="0.25">
      <c r="B67" s="482"/>
      <c r="C67" s="478"/>
      <c r="D67" s="272" t="s">
        <v>51</v>
      </c>
      <c r="E67" s="103"/>
      <c r="F67" s="103"/>
      <c r="G67" s="104"/>
      <c r="H67" s="104"/>
      <c r="I67" s="104"/>
      <c r="J67" s="104"/>
      <c r="K67" s="104"/>
      <c r="L67" s="104"/>
      <c r="M67" s="104"/>
      <c r="N67" s="104"/>
      <c r="O67" s="104"/>
      <c r="P67" s="104"/>
      <c r="Q67" s="70"/>
      <c r="R67" s="70"/>
      <c r="S67" s="70"/>
      <c r="T67" s="70"/>
      <c r="U67" s="70"/>
      <c r="V67" s="70"/>
      <c r="W67" s="70"/>
      <c r="X67" s="70"/>
      <c r="Y67" s="70"/>
      <c r="Z67" s="70"/>
      <c r="AA67" s="70"/>
      <c r="AB67" s="70"/>
      <c r="AC67" s="70"/>
      <c r="AD67" s="85">
        <f t="shared" si="4"/>
        <v>0</v>
      </c>
      <c r="AE67" s="86"/>
      <c r="AF67" s="87"/>
    </row>
    <row r="68" spans="2:33" ht="13.5" thickBot="1" x14ac:dyDescent="0.25">
      <c r="B68" s="483" t="s">
        <v>117</v>
      </c>
      <c r="C68" s="484"/>
      <c r="D68" s="484"/>
      <c r="E68" s="71" t="str">
        <f>IF(AND(SUM(E64:E67)=0,COUNTBLANK(E64:E67)&lt;&gt;0),"",SUM(E64:E67))</f>
        <v/>
      </c>
      <c r="F68" s="71" t="str">
        <f t="shared" ref="F68:AC68" si="5">IF(AND(SUM(F64:F67)=0,COUNTBLANK(F64:F67)&lt;&gt;0),"",SUM(F64:F67))</f>
        <v/>
      </c>
      <c r="G68" s="71" t="str">
        <f t="shared" si="5"/>
        <v/>
      </c>
      <c r="H68" s="71" t="str">
        <f t="shared" si="5"/>
        <v/>
      </c>
      <c r="I68" s="71" t="str">
        <f t="shared" si="5"/>
        <v/>
      </c>
      <c r="J68" s="71" t="str">
        <f t="shared" si="5"/>
        <v/>
      </c>
      <c r="K68" s="71" t="str">
        <f t="shared" si="5"/>
        <v/>
      </c>
      <c r="L68" s="71" t="str">
        <f t="shared" si="5"/>
        <v/>
      </c>
      <c r="M68" s="71" t="str">
        <f t="shared" si="5"/>
        <v/>
      </c>
      <c r="N68" s="71" t="str">
        <f t="shared" si="5"/>
        <v/>
      </c>
      <c r="O68" s="71" t="str">
        <f t="shared" si="5"/>
        <v/>
      </c>
      <c r="P68" s="71" t="str">
        <f t="shared" si="5"/>
        <v/>
      </c>
      <c r="Q68" s="71" t="str">
        <f t="shared" si="5"/>
        <v/>
      </c>
      <c r="R68" s="71" t="str">
        <f t="shared" si="5"/>
        <v/>
      </c>
      <c r="S68" s="71" t="str">
        <f t="shared" si="5"/>
        <v/>
      </c>
      <c r="T68" s="71" t="str">
        <f t="shared" si="5"/>
        <v/>
      </c>
      <c r="U68" s="71" t="str">
        <f t="shared" si="5"/>
        <v/>
      </c>
      <c r="V68" s="71" t="str">
        <f t="shared" si="5"/>
        <v/>
      </c>
      <c r="W68" s="71" t="str">
        <f t="shared" si="5"/>
        <v/>
      </c>
      <c r="X68" s="71" t="str">
        <f t="shared" si="5"/>
        <v/>
      </c>
      <c r="Y68" s="71" t="str">
        <f t="shared" si="5"/>
        <v/>
      </c>
      <c r="Z68" s="71" t="str">
        <f t="shared" si="5"/>
        <v/>
      </c>
      <c r="AA68" s="71" t="str">
        <f t="shared" si="5"/>
        <v/>
      </c>
      <c r="AB68" s="71" t="str">
        <f t="shared" si="5"/>
        <v/>
      </c>
      <c r="AC68" s="71" t="str">
        <f t="shared" si="5"/>
        <v/>
      </c>
      <c r="AD68" s="88">
        <f>SUMIF($E$3:$AC$3,"SHO",E68:AC68)+SUMIF($E$3:$AC$3,"HO",E68:AC68)</f>
        <v>0</v>
      </c>
      <c r="AE68" s="71" t="str">
        <f>IF(SUM(AE64:AE67)=0,"",SUM(AE64:AE67))</f>
        <v/>
      </c>
      <c r="AF68" s="89" t="str">
        <f>IF(SUM(AF64:AF67)=0,"",SUM(AF64:AF67))</f>
        <v/>
      </c>
    </row>
    <row r="69" spans="2:33" ht="13.5" thickBot="1" x14ac:dyDescent="0.25">
      <c r="B69" s="44"/>
      <c r="C69" s="44"/>
      <c r="D69" s="44"/>
      <c r="E69" s="45"/>
      <c r="F69" s="45"/>
      <c r="G69" s="45"/>
      <c r="H69" s="45"/>
      <c r="I69" s="45"/>
      <c r="J69" s="45"/>
      <c r="K69" s="45"/>
      <c r="L69" s="45"/>
      <c r="M69" s="45"/>
      <c r="N69" s="45"/>
      <c r="O69" s="45"/>
      <c r="P69" s="45"/>
      <c r="Q69" s="45"/>
      <c r="R69" s="45"/>
      <c r="S69" s="45"/>
      <c r="T69" s="45"/>
      <c r="U69" s="45"/>
    </row>
    <row r="70" spans="2:33" ht="13.5" thickBot="1" x14ac:dyDescent="0.25">
      <c r="B70" s="194" t="s">
        <v>969</v>
      </c>
      <c r="C70" s="183"/>
      <c r="F70" s="29">
        <f>SUM(AD64:AD65)+AF64</f>
        <v>0</v>
      </c>
      <c r="G70" s="273" t="s">
        <v>68</v>
      </c>
      <c r="H70" s="250"/>
      <c r="I70" s="194" t="s">
        <v>966</v>
      </c>
      <c r="J70" s="60"/>
      <c r="K70" s="45"/>
      <c r="L70" s="45"/>
      <c r="M70" s="45"/>
      <c r="N70" s="45"/>
      <c r="O70" s="45"/>
      <c r="P70" s="45"/>
      <c r="Q70" s="45"/>
      <c r="R70" s="45"/>
      <c r="S70" s="45"/>
      <c r="T70" s="45"/>
      <c r="U70" s="45"/>
    </row>
    <row r="71" spans="2:33" ht="13.5" thickBot="1" x14ac:dyDescent="0.25">
      <c r="B71" s="194" t="s">
        <v>969</v>
      </c>
      <c r="C71" s="44"/>
      <c r="D71" s="45"/>
      <c r="E71" s="45"/>
      <c r="F71" s="29">
        <f>SUM(AD64:AD65)+AF64</f>
        <v>0</v>
      </c>
      <c r="G71" s="273" t="s">
        <v>68</v>
      </c>
      <c r="H71" s="250"/>
      <c r="I71" s="194" t="s">
        <v>971</v>
      </c>
      <c r="J71" s="60"/>
      <c r="K71" s="45"/>
      <c r="L71" s="45"/>
      <c r="M71" s="45"/>
      <c r="N71" s="45"/>
      <c r="O71" s="45"/>
      <c r="P71" s="45"/>
      <c r="Q71" s="45"/>
      <c r="R71" s="45"/>
      <c r="S71" s="45"/>
      <c r="T71" s="45"/>
      <c r="U71" s="45"/>
    </row>
    <row r="72" spans="2:33" ht="13.5" thickBot="1" x14ac:dyDescent="0.25">
      <c r="B72" s="44"/>
      <c r="C72" s="44"/>
      <c r="D72" s="44"/>
      <c r="E72" s="45"/>
      <c r="F72" s="45"/>
      <c r="G72" s="45"/>
      <c r="H72" s="45"/>
      <c r="I72" s="45"/>
      <c r="J72" s="45"/>
      <c r="K72" s="45"/>
      <c r="L72" s="45"/>
      <c r="M72" s="45"/>
      <c r="N72" s="45"/>
      <c r="O72" s="45"/>
      <c r="P72" s="45"/>
      <c r="Q72" s="45"/>
      <c r="R72" s="45"/>
      <c r="S72" s="45"/>
      <c r="T72" s="45"/>
      <c r="U72" s="45"/>
    </row>
    <row r="73" spans="2:33" ht="15" customHeight="1" x14ac:dyDescent="0.2">
      <c r="B73" s="465" t="s">
        <v>112</v>
      </c>
      <c r="C73" s="476" t="s">
        <v>21</v>
      </c>
      <c r="D73" s="268" t="s">
        <v>22</v>
      </c>
      <c r="E73" s="97"/>
      <c r="F73" s="97"/>
      <c r="G73" s="98"/>
      <c r="H73" s="98"/>
      <c r="I73" s="98"/>
      <c r="J73" s="98"/>
      <c r="K73" s="98"/>
      <c r="L73" s="98"/>
      <c r="M73" s="98"/>
      <c r="N73" s="98"/>
      <c r="O73" s="98"/>
      <c r="P73" s="98"/>
      <c r="Q73" s="98"/>
      <c r="R73" s="98"/>
      <c r="S73" s="98"/>
      <c r="T73" s="98"/>
      <c r="U73" s="98"/>
      <c r="V73" s="98"/>
      <c r="W73" s="98"/>
      <c r="X73" s="98"/>
      <c r="Y73" s="98"/>
      <c r="Z73" s="98"/>
      <c r="AA73" s="98"/>
      <c r="AB73" s="98"/>
      <c r="AC73" s="98"/>
      <c r="AD73" s="90">
        <f t="shared" ref="AD73:AD80" si="6">SUMIF($E$3:$AC$3,"SHO",E73:AC73)+SUMIF($E$3:$AC$3,"HO",E73:AC73)</f>
        <v>0</v>
      </c>
      <c r="AE73" s="98"/>
      <c r="AF73" s="343"/>
      <c r="AG73" s="62"/>
    </row>
    <row r="74" spans="2:33" ht="15" customHeight="1" x14ac:dyDescent="0.2">
      <c r="B74" s="466"/>
      <c r="C74" s="477"/>
      <c r="D74" s="269" t="s">
        <v>51</v>
      </c>
      <c r="E74" s="99"/>
      <c r="F74" s="99"/>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81">
        <f t="shared" si="6"/>
        <v>0</v>
      </c>
      <c r="AE74" s="82"/>
      <c r="AF74" s="72"/>
      <c r="AG74" s="62"/>
    </row>
    <row r="75" spans="2:33" ht="15" customHeight="1" x14ac:dyDescent="0.2">
      <c r="B75" s="466"/>
      <c r="C75" s="477" t="s">
        <v>20</v>
      </c>
      <c r="D75" s="269" t="s">
        <v>22</v>
      </c>
      <c r="E75" s="99"/>
      <c r="F75" s="99"/>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81">
        <f t="shared" si="6"/>
        <v>0</v>
      </c>
      <c r="AE75" s="100"/>
      <c r="AF75" s="344"/>
      <c r="AG75" s="62"/>
    </row>
    <row r="76" spans="2:33" ht="15" customHeight="1" thickBot="1" x14ac:dyDescent="0.25">
      <c r="B76" s="467"/>
      <c r="C76" s="478"/>
      <c r="D76" s="272" t="s">
        <v>51</v>
      </c>
      <c r="E76" s="103"/>
      <c r="F76" s="103"/>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85">
        <f t="shared" si="6"/>
        <v>0</v>
      </c>
      <c r="AE76" s="86"/>
      <c r="AF76" s="87"/>
      <c r="AG76" s="62"/>
    </row>
    <row r="77" spans="2:33" x14ac:dyDescent="0.2">
      <c r="B77" s="465" t="s">
        <v>113</v>
      </c>
      <c r="C77" s="476" t="s">
        <v>21</v>
      </c>
      <c r="D77" s="268" t="s">
        <v>22</v>
      </c>
      <c r="E77" s="97"/>
      <c r="F77" s="97"/>
      <c r="G77" s="98"/>
      <c r="H77" s="98"/>
      <c r="I77" s="98"/>
      <c r="J77" s="98"/>
      <c r="K77" s="98"/>
      <c r="L77" s="98"/>
      <c r="M77" s="98"/>
      <c r="N77" s="98"/>
      <c r="O77" s="98"/>
      <c r="P77" s="98"/>
      <c r="Q77" s="98"/>
      <c r="R77" s="98"/>
      <c r="S77" s="98"/>
      <c r="T77" s="98"/>
      <c r="U77" s="98"/>
      <c r="V77" s="98"/>
      <c r="W77" s="98"/>
      <c r="X77" s="98"/>
      <c r="Y77" s="98"/>
      <c r="Z77" s="98"/>
      <c r="AA77" s="98"/>
      <c r="AB77" s="98"/>
      <c r="AC77" s="98"/>
      <c r="AD77" s="90">
        <f t="shared" si="6"/>
        <v>0</v>
      </c>
      <c r="AE77" s="98"/>
      <c r="AF77" s="343"/>
      <c r="AG77" s="62"/>
    </row>
    <row r="78" spans="2:33" x14ac:dyDescent="0.2">
      <c r="B78" s="466"/>
      <c r="C78" s="477"/>
      <c r="D78" s="269" t="s">
        <v>51</v>
      </c>
      <c r="E78" s="99"/>
      <c r="F78" s="99"/>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81">
        <f t="shared" si="6"/>
        <v>0</v>
      </c>
      <c r="AE78" s="82"/>
      <c r="AF78" s="72"/>
      <c r="AG78" s="62"/>
    </row>
    <row r="79" spans="2:33" x14ac:dyDescent="0.2">
      <c r="B79" s="466"/>
      <c r="C79" s="477" t="s">
        <v>20</v>
      </c>
      <c r="D79" s="269" t="s">
        <v>22</v>
      </c>
      <c r="E79" s="99"/>
      <c r="F79" s="99"/>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81">
        <f t="shared" si="6"/>
        <v>0</v>
      </c>
      <c r="AE79" s="100"/>
      <c r="AF79" s="344"/>
      <c r="AG79" s="62"/>
    </row>
    <row r="80" spans="2:33" ht="13.5" thickBot="1" x14ac:dyDescent="0.25">
      <c r="B80" s="468"/>
      <c r="C80" s="479"/>
      <c r="D80" s="270" t="s">
        <v>51</v>
      </c>
      <c r="E80" s="101"/>
      <c r="F80" s="101"/>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83">
        <f t="shared" si="6"/>
        <v>0</v>
      </c>
      <c r="AE80" s="91"/>
      <c r="AF80" s="31"/>
      <c r="AG80" s="62"/>
    </row>
    <row r="81" spans="2:34" ht="13.5" thickBot="1" x14ac:dyDescent="0.25">
      <c r="B81" s="474" t="s">
        <v>117</v>
      </c>
      <c r="C81" s="475"/>
      <c r="D81" s="475"/>
      <c r="E81" s="93" t="str">
        <f>IF(AND(SUM(E73:E80)=0,COUNTBLANK(E73:E80)&lt;&gt;0),"",SUM(E73:E80))</f>
        <v/>
      </c>
      <c r="F81" s="93" t="str">
        <f t="shared" ref="F81:AC81" si="7">IF(AND(SUM(F73:F80)=0,COUNTBLANK(F73:F80)&lt;&gt;0),"",SUM(F73:F80))</f>
        <v/>
      </c>
      <c r="G81" s="93" t="str">
        <f t="shared" si="7"/>
        <v/>
      </c>
      <c r="H81" s="93" t="str">
        <f t="shared" si="7"/>
        <v/>
      </c>
      <c r="I81" s="93" t="str">
        <f t="shared" si="7"/>
        <v/>
      </c>
      <c r="J81" s="93" t="str">
        <f t="shared" si="7"/>
        <v/>
      </c>
      <c r="K81" s="93" t="str">
        <f t="shared" si="7"/>
        <v/>
      </c>
      <c r="L81" s="93" t="str">
        <f t="shared" si="7"/>
        <v/>
      </c>
      <c r="M81" s="93" t="str">
        <f t="shared" si="7"/>
        <v/>
      </c>
      <c r="N81" s="93" t="str">
        <f t="shared" si="7"/>
        <v/>
      </c>
      <c r="O81" s="93" t="str">
        <f t="shared" si="7"/>
        <v/>
      </c>
      <c r="P81" s="93" t="str">
        <f t="shared" si="7"/>
        <v/>
      </c>
      <c r="Q81" s="93" t="str">
        <f t="shared" si="7"/>
        <v/>
      </c>
      <c r="R81" s="93" t="str">
        <f t="shared" si="7"/>
        <v/>
      </c>
      <c r="S81" s="93" t="str">
        <f t="shared" si="7"/>
        <v/>
      </c>
      <c r="T81" s="93" t="str">
        <f t="shared" si="7"/>
        <v/>
      </c>
      <c r="U81" s="93" t="str">
        <f t="shared" si="7"/>
        <v/>
      </c>
      <c r="V81" s="93" t="str">
        <f t="shared" si="7"/>
        <v/>
      </c>
      <c r="W81" s="93" t="str">
        <f t="shared" si="7"/>
        <v/>
      </c>
      <c r="X81" s="93" t="str">
        <f t="shared" si="7"/>
        <v/>
      </c>
      <c r="Y81" s="93" t="str">
        <f t="shared" si="7"/>
        <v/>
      </c>
      <c r="Z81" s="93" t="str">
        <f t="shared" si="7"/>
        <v/>
      </c>
      <c r="AA81" s="93" t="str">
        <f t="shared" si="7"/>
        <v/>
      </c>
      <c r="AB81" s="93" t="str">
        <f t="shared" si="7"/>
        <v/>
      </c>
      <c r="AC81" s="93" t="str">
        <f t="shared" si="7"/>
        <v/>
      </c>
      <c r="AD81" s="94">
        <f>SUMIF($E$3:$AC$3,"SHO",E81:AC81)+SUMIF($E$3:$AC$3,"HO",E81:AC81)</f>
        <v>0</v>
      </c>
      <c r="AE81" s="93" t="str">
        <f>IF(SUM(AE73:AE80)=0,"",SUM(AE73:AE80))</f>
        <v/>
      </c>
      <c r="AF81" s="79" t="str">
        <f>IF(SUM(AF73:AF80)=0,"",SUM(AF73:AF80))</f>
        <v/>
      </c>
      <c r="AG81" s="62"/>
    </row>
    <row r="82" spans="2:34" x14ac:dyDescent="0.2">
      <c r="B82" s="44"/>
      <c r="C82" s="44"/>
      <c r="D82" s="44"/>
      <c r="E82" s="45"/>
      <c r="F82" s="45"/>
      <c r="G82" s="45"/>
      <c r="H82" s="45"/>
      <c r="I82" s="45"/>
      <c r="J82" s="45"/>
      <c r="K82" s="45"/>
      <c r="L82" s="45"/>
      <c r="M82" s="45"/>
      <c r="N82" s="45"/>
      <c r="O82" s="45"/>
      <c r="P82" s="45"/>
      <c r="Q82" s="45"/>
      <c r="R82" s="45"/>
      <c r="S82" s="45"/>
      <c r="T82" s="45"/>
      <c r="U82" s="45"/>
    </row>
    <row r="83" spans="2:34" ht="53.25" customHeight="1" x14ac:dyDescent="0.2">
      <c r="B83" s="471" t="str">
        <f>IF(AND(OR(AE64&gt;AD65,AE66&gt;AD67,AE73&gt;AD74,AE75&gt;AD76,AE77&gt;AD78,AE79&gt;AD80),'Allgemeine Angaben'!L8=Hilfstabelle!D5),"Es sind mehr Weiterbildungseingriffe gegenüber Nicht-HO angegeben als Assistenzeingriffe von (S-)HO angegeben wurden. Bitte erläutern Sie die Darstellung unterhalb.",IF(AND(OR(AE64&gt;AD65,AE66&gt;AD67,AE73&gt;AD74,AE75&gt;AD76,AE77&gt;AD78,AE79&gt;AD80),'Allgemeine Angaben'!L8=Hilfstabelle!D4),"Es sind mehr Weiterbildungseingriffe gegenüber Nicht-HO angegeben als Assistenzeingriffe von HO angegeben wurden. Bitte erläutern Sie die Darstellung unterhalb.",""))</f>
        <v/>
      </c>
      <c r="C83" s="471"/>
      <c r="D83" s="471"/>
      <c r="E83" s="471"/>
      <c r="F83" s="471"/>
      <c r="G83" s="471"/>
      <c r="H83" s="471"/>
      <c r="I83" s="262"/>
      <c r="J83" s="471" t="str">
        <f>CONCATENATE(IF(AE64&gt;AD65,"Zelle AE63 ist größer als AD64. ",""),IF(AE66&gt;AD67,"Zelle AE65 ist größer als AD66. ",""),IF(AE73&gt;AD74,"Zelle AE72 ist größer als AD73. ",""),IF(AE75&gt;AD76,"Zelle AE74 ist größer als AD75. ",""),IF(AE77&gt;AD78,"Zelle AE76 ist größer als AD77. ",""),IF(AE79&gt;AD80,"Zelle AE78 ist größer als AD79. ",""),"")</f>
        <v/>
      </c>
      <c r="K83" s="471"/>
      <c r="L83" s="471"/>
      <c r="M83" s="471"/>
      <c r="N83" s="471"/>
      <c r="O83" s="471"/>
      <c r="P83" s="471"/>
      <c r="Q83" s="253"/>
      <c r="R83" s="253"/>
      <c r="S83" s="253"/>
      <c r="T83" s="253"/>
      <c r="U83" s="253"/>
      <c r="V83" s="253"/>
      <c r="W83" s="253"/>
      <c r="X83" s="253"/>
      <c r="Y83" s="253"/>
      <c r="Z83" s="253"/>
      <c r="AA83" s="253"/>
      <c r="AB83" s="253"/>
      <c r="AC83" s="253"/>
      <c r="AD83" s="253"/>
      <c r="AE83" s="253"/>
      <c r="AF83" s="253"/>
    </row>
    <row r="84" spans="2:34" ht="60.75" customHeight="1" x14ac:dyDescent="0.2">
      <c r="B84" s="471" t="str">
        <f>IF(AND(OR(AE64&lt;AD65,AE66&lt;AD67,AE73&lt;AD74,AE75&lt;AD76,AE77&lt;AD78,AE79&lt;AD80),'Allgemeine Angaben'!L8=Hilfstabelle!D5),"Es besteht der Verdacht, dass Eingriffe doppelt gezählt wurden, da mehr Assistenzeingriffe angegeben wurden, als (S-)HOs den Nicht-HOs assistiert haben. Jeder Eingriff ist nur einem 
(S-)HO zuzuordnen. Bitte erläutern Sie die Darstellung unterhalb.",IF(AND(OR(AE64&lt;AD65,AE66&lt;AD67,AE73&lt;AD74,AE75&lt;AD76,AE77&lt;AD78,AE79&lt;AD80),'Allgemeine Angaben'!L8=Hilfstabelle!D4),"Es besteht der Verdacht, dass Eingriffe doppelt gezählt wurden, da mehr Assistenzeingriffe angegeben wurden, als HOs Nicht-HOs assistiert haben. Jeder Eingriff ist nur einem HO zuzuordnen. Bitte erläutern Sie die Darstellung unterhalb.",""))</f>
        <v/>
      </c>
      <c r="C84" s="471"/>
      <c r="D84" s="471"/>
      <c r="E84" s="471"/>
      <c r="F84" s="471"/>
      <c r="G84" s="471"/>
      <c r="H84" s="471"/>
      <c r="I84" s="263"/>
      <c r="J84" s="471" t="str">
        <f>CONCATENATE(IF(AE64&lt;AD65,"Zelle AD64 ist größer als AE63. ",""),IF(AE66&lt;AD67,"Zelle AD66 ist größer als AE65. ",""),IF(AE73&lt;AD74,"Zelle AD73 ist größer als AE72. ",""),IF(AE75&lt;AD76,"Zelle AD75 ist größer als AE74. ",""),IF(AE77&lt;AD78,"Zelle AD77 ist größer als AE76. ",""),IF(AE79&lt;AD80,"Zelle AD79 ist größer als AE78. ",""),"")</f>
        <v/>
      </c>
      <c r="K84" s="471"/>
      <c r="L84" s="471"/>
      <c r="M84" s="471"/>
      <c r="N84" s="471"/>
      <c r="O84" s="471"/>
      <c r="P84" s="471"/>
      <c r="Q84" s="255"/>
      <c r="R84" s="255"/>
      <c r="S84" s="255"/>
      <c r="T84" s="255"/>
      <c r="U84" s="255"/>
      <c r="V84" s="255"/>
      <c r="W84" s="255"/>
      <c r="X84" s="255"/>
      <c r="Y84" s="255"/>
      <c r="Z84" s="255"/>
      <c r="AA84" s="255"/>
      <c r="AB84" s="255"/>
      <c r="AC84" s="255"/>
      <c r="AD84" s="255"/>
      <c r="AE84" s="255"/>
      <c r="AF84" s="255"/>
    </row>
    <row r="85" spans="2:34" ht="23.25" customHeight="1" x14ac:dyDescent="0.2">
      <c r="B85" s="471" t="str">
        <f>IF(AND(OR(AF68&lt;&gt;"",AF81&lt;&gt;""),'Allgemeine Angaben'!L44=Hilfstabelle!D41),"Bitte erläutern Sie die Eingriffe ohne Beteiligung eines (S-)HOs.",IF(AND(OR(AF68&lt;&gt;"",AF81&lt;&gt;""),'Allgemeine Angaben'!L44=Hilfstabelle!D40),"Bitte erläutern Sie die Eingriffe ohne Beteiligung eines HOs.",""))</f>
        <v/>
      </c>
      <c r="C85" s="471"/>
      <c r="D85" s="471"/>
      <c r="E85" s="471"/>
      <c r="F85" s="471"/>
      <c r="G85" s="471"/>
      <c r="H85" s="471"/>
      <c r="I85" s="255"/>
      <c r="J85" s="471" t="str">
        <f>CONCATENATE(IF(AF64&gt;0,"Zelle AF63. ",""),IF(AF66&gt;0,"Zelle AF65. ",""),IF(AF73&gt;0,"Zelle AF72. ",""),IF(AF75&gt;0,"Zelle AF74. ",""),IF(AF77&gt;0,"Zelle AF76. ",""),IF(AF79&gt;0,"Zelle AF78. ",""),"")</f>
        <v/>
      </c>
      <c r="K85" s="471"/>
      <c r="L85" s="471"/>
      <c r="M85" s="471"/>
      <c r="N85" s="471"/>
      <c r="O85" s="471"/>
      <c r="P85" s="471"/>
      <c r="Q85" s="255"/>
      <c r="R85" s="255"/>
      <c r="S85" s="255"/>
      <c r="T85" s="255"/>
      <c r="U85" s="255"/>
      <c r="V85" s="255"/>
      <c r="W85" s="255"/>
      <c r="X85" s="255"/>
      <c r="Y85" s="255"/>
      <c r="Z85" s="255"/>
      <c r="AA85" s="255"/>
      <c r="AB85" s="255"/>
      <c r="AC85" s="255"/>
      <c r="AD85" s="255"/>
      <c r="AE85" s="255"/>
      <c r="AF85" s="255"/>
    </row>
    <row r="86" spans="2:34" ht="53.25" customHeight="1" x14ac:dyDescent="0.2">
      <c r="B86" s="472" t="str">
        <f>IF(COUNTIFS(E3:AC3,"",E68:AC68,"&gt;0")+COUNTIFS(E3:AC3,"",E81:AC81,"&gt;0")&gt;0,"Bitte löschen Sie Nicht-HO aus dem Datenblatt und tragen die Eingriffe von Nicht-HO in der Spalte AE (Operationen mit Beteiligung eines (S-)HO - Weiterbildungsassistenzen) ein.","")</f>
        <v/>
      </c>
      <c r="C86" s="472"/>
      <c r="D86" s="472"/>
      <c r="E86" s="472"/>
      <c r="F86" s="472"/>
      <c r="G86" s="472"/>
      <c r="H86" s="472"/>
      <c r="I86" s="264"/>
      <c r="J86" s="473"/>
      <c r="K86" s="473"/>
      <c r="L86" s="473"/>
      <c r="M86" s="473"/>
      <c r="N86" s="473"/>
      <c r="O86" s="473"/>
      <c r="P86" s="473"/>
      <c r="Q86" s="45"/>
      <c r="R86" s="45"/>
      <c r="S86" s="45"/>
      <c r="T86" s="45"/>
      <c r="U86" s="45"/>
    </row>
    <row r="87" spans="2:34" ht="12.75" customHeight="1" x14ac:dyDescent="0.2">
      <c r="B87" s="469" t="s">
        <v>938</v>
      </c>
      <c r="C87" s="470"/>
      <c r="D87" s="453"/>
      <c r="E87" s="454"/>
      <c r="F87" s="454"/>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5"/>
      <c r="AG87" s="211"/>
    </row>
    <row r="88" spans="2:34" x14ac:dyDescent="0.2">
      <c r="B88" s="469"/>
      <c r="C88" s="470"/>
      <c r="D88" s="456"/>
      <c r="E88" s="457"/>
      <c r="F88" s="457"/>
      <c r="G88" s="457"/>
      <c r="H88" s="457"/>
      <c r="I88" s="457"/>
      <c r="J88" s="457"/>
      <c r="K88" s="457"/>
      <c r="L88" s="457"/>
      <c r="M88" s="457"/>
      <c r="N88" s="457"/>
      <c r="O88" s="457"/>
      <c r="P88" s="457"/>
      <c r="Q88" s="457"/>
      <c r="R88" s="457"/>
      <c r="S88" s="457"/>
      <c r="T88" s="457"/>
      <c r="U88" s="457"/>
      <c r="V88" s="457"/>
      <c r="W88" s="457"/>
      <c r="X88" s="457"/>
      <c r="Y88" s="457"/>
      <c r="Z88" s="457"/>
      <c r="AA88" s="457"/>
      <c r="AB88" s="457"/>
      <c r="AC88" s="457"/>
      <c r="AD88" s="457"/>
      <c r="AE88" s="457"/>
      <c r="AF88" s="458"/>
      <c r="AG88" s="211"/>
    </row>
    <row r="89" spans="2:34" x14ac:dyDescent="0.2">
      <c r="B89" s="469"/>
      <c r="C89" s="470"/>
      <c r="D89" s="456"/>
      <c r="E89" s="457"/>
      <c r="F89" s="457"/>
      <c r="G89" s="457"/>
      <c r="H89" s="457"/>
      <c r="I89" s="457"/>
      <c r="J89" s="457"/>
      <c r="K89" s="457"/>
      <c r="L89" s="457"/>
      <c r="M89" s="457"/>
      <c r="N89" s="457"/>
      <c r="O89" s="457"/>
      <c r="P89" s="457"/>
      <c r="Q89" s="457"/>
      <c r="R89" s="457"/>
      <c r="S89" s="457"/>
      <c r="T89" s="457"/>
      <c r="U89" s="457"/>
      <c r="V89" s="457"/>
      <c r="W89" s="457"/>
      <c r="X89" s="457"/>
      <c r="Y89" s="457"/>
      <c r="Z89" s="457"/>
      <c r="AA89" s="457"/>
      <c r="AB89" s="457"/>
      <c r="AC89" s="457"/>
      <c r="AD89" s="457"/>
      <c r="AE89" s="457"/>
      <c r="AF89" s="458"/>
      <c r="AG89" s="211"/>
    </row>
    <row r="90" spans="2:34" x14ac:dyDescent="0.2">
      <c r="B90" s="469"/>
      <c r="C90" s="470"/>
      <c r="D90" s="456"/>
      <c r="E90" s="457"/>
      <c r="F90" s="457"/>
      <c r="G90" s="457"/>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57"/>
      <c r="AF90" s="458"/>
      <c r="AG90" s="211"/>
    </row>
    <row r="91" spans="2:34" x14ac:dyDescent="0.2">
      <c r="B91" s="44"/>
      <c r="C91" s="44"/>
      <c r="D91" s="456"/>
      <c r="E91" s="457"/>
      <c r="F91" s="457"/>
      <c r="G91" s="457"/>
      <c r="H91" s="457"/>
      <c r="I91" s="457"/>
      <c r="J91" s="457"/>
      <c r="K91" s="457"/>
      <c r="L91" s="457"/>
      <c r="M91" s="457"/>
      <c r="N91" s="457"/>
      <c r="O91" s="457"/>
      <c r="P91" s="457"/>
      <c r="Q91" s="457"/>
      <c r="R91" s="457"/>
      <c r="S91" s="457"/>
      <c r="T91" s="457"/>
      <c r="U91" s="457"/>
      <c r="V91" s="457"/>
      <c r="W91" s="457"/>
      <c r="X91" s="457"/>
      <c r="Y91" s="457"/>
      <c r="Z91" s="457"/>
      <c r="AA91" s="457"/>
      <c r="AB91" s="457"/>
      <c r="AC91" s="457"/>
      <c r="AD91" s="457"/>
      <c r="AE91" s="457"/>
      <c r="AF91" s="458"/>
      <c r="AG91" s="211"/>
    </row>
    <row r="92" spans="2:34" x14ac:dyDescent="0.2">
      <c r="B92" s="44"/>
      <c r="C92" s="44"/>
      <c r="D92" s="459"/>
      <c r="E92" s="460"/>
      <c r="F92" s="460"/>
      <c r="G92" s="460"/>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c r="AF92" s="461"/>
      <c r="AG92" s="211"/>
    </row>
    <row r="93" spans="2:34" s="44" customFormat="1" x14ac:dyDescent="0.2">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21"/>
    </row>
    <row r="94" spans="2:34" s="44" customFormat="1" x14ac:dyDescent="0.2">
      <c r="B94" s="439" t="s">
        <v>939</v>
      </c>
      <c r="C94" s="451"/>
      <c r="D94" s="453"/>
      <c r="E94" s="454"/>
      <c r="F94" s="454"/>
      <c r="G94" s="454"/>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5"/>
      <c r="AG94" s="45"/>
      <c r="AH94" s="21"/>
    </row>
    <row r="95" spans="2:34" s="44" customFormat="1" x14ac:dyDescent="0.2">
      <c r="B95" s="452"/>
      <c r="C95" s="451"/>
      <c r="D95" s="456"/>
      <c r="E95" s="457"/>
      <c r="F95" s="457"/>
      <c r="G95" s="457"/>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8"/>
      <c r="AG95" s="45"/>
      <c r="AH95" s="21"/>
    </row>
    <row r="96" spans="2:34" s="44" customFormat="1" x14ac:dyDescent="0.2">
      <c r="B96" s="452"/>
      <c r="C96" s="451"/>
      <c r="D96" s="456"/>
      <c r="E96" s="457"/>
      <c r="F96" s="457"/>
      <c r="G96" s="457"/>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8"/>
      <c r="AG96" s="45"/>
      <c r="AH96" s="21"/>
    </row>
    <row r="97" spans="2:34" s="44" customFormat="1" x14ac:dyDescent="0.2">
      <c r="D97" s="456"/>
      <c r="E97" s="457"/>
      <c r="F97" s="457"/>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8"/>
      <c r="AG97" s="45"/>
      <c r="AH97" s="21"/>
    </row>
    <row r="98" spans="2:34" s="44" customFormat="1" x14ac:dyDescent="0.2">
      <c r="D98" s="456"/>
      <c r="E98" s="457"/>
      <c r="F98" s="457"/>
      <c r="G98" s="457"/>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8"/>
      <c r="AG98" s="45"/>
      <c r="AH98" s="21"/>
    </row>
    <row r="99" spans="2:34" s="44" customFormat="1" x14ac:dyDescent="0.2">
      <c r="D99" s="459"/>
      <c r="E99" s="460"/>
      <c r="F99" s="460"/>
      <c r="G99" s="460"/>
      <c r="H99" s="460"/>
      <c r="I99" s="460"/>
      <c r="J99" s="460"/>
      <c r="K99" s="460"/>
      <c r="L99" s="460"/>
      <c r="M99" s="460"/>
      <c r="N99" s="460"/>
      <c r="O99" s="460"/>
      <c r="P99" s="460"/>
      <c r="Q99" s="460"/>
      <c r="R99" s="460"/>
      <c r="S99" s="460"/>
      <c r="T99" s="460"/>
      <c r="U99" s="460"/>
      <c r="V99" s="460"/>
      <c r="W99" s="460"/>
      <c r="X99" s="460"/>
      <c r="Y99" s="460"/>
      <c r="Z99" s="460"/>
      <c r="AA99" s="460"/>
      <c r="AB99" s="460"/>
      <c r="AC99" s="460"/>
      <c r="AD99" s="460"/>
      <c r="AE99" s="460"/>
      <c r="AF99" s="461"/>
      <c r="AG99" s="45"/>
      <c r="AH99" s="21"/>
    </row>
    <row r="100" spans="2:34" s="44" customFormat="1" ht="13.5" thickBot="1" x14ac:dyDescent="0.2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21"/>
    </row>
    <row r="101" spans="2:34" s="44" customFormat="1" ht="12.75" customHeight="1" thickBot="1" x14ac:dyDescent="0.25">
      <c r="B101" s="439" t="s">
        <v>940</v>
      </c>
      <c r="C101" s="452"/>
      <c r="D101" s="462"/>
      <c r="E101" s="463"/>
      <c r="F101" s="464"/>
      <c r="G101" s="211"/>
      <c r="H101" s="453"/>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5"/>
      <c r="AG101" s="45"/>
      <c r="AH101" s="21"/>
    </row>
    <row r="102" spans="2:34" s="44" customFormat="1" x14ac:dyDescent="0.2">
      <c r="B102" s="452"/>
      <c r="C102" s="452"/>
      <c r="D102" s="211"/>
      <c r="E102" s="211"/>
      <c r="F102" s="211"/>
      <c r="G102" s="211"/>
      <c r="H102" s="456"/>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8"/>
      <c r="AG102" s="45"/>
      <c r="AH102" s="21"/>
    </row>
    <row r="103" spans="2:34" s="44" customFormat="1" x14ac:dyDescent="0.2">
      <c r="B103" s="452"/>
      <c r="C103" s="452"/>
      <c r="D103" s="211"/>
      <c r="E103" s="211"/>
      <c r="F103" s="211"/>
      <c r="G103" s="211"/>
      <c r="H103" s="456"/>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8"/>
      <c r="AG103" s="45"/>
      <c r="AH103" s="21"/>
    </row>
    <row r="104" spans="2:34" s="44" customFormat="1" x14ac:dyDescent="0.2">
      <c r="D104" s="211"/>
      <c r="E104" s="211"/>
      <c r="F104" s="211"/>
      <c r="G104" s="211"/>
      <c r="H104" s="456"/>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458"/>
      <c r="AG104" s="45"/>
      <c r="AH104" s="21"/>
    </row>
    <row r="105" spans="2:34" s="44" customFormat="1" x14ac:dyDescent="0.2">
      <c r="D105" s="211"/>
      <c r="E105" s="211"/>
      <c r="F105" s="211"/>
      <c r="G105" s="211"/>
      <c r="H105" s="456"/>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8"/>
      <c r="AG105" s="45"/>
      <c r="AH105" s="21"/>
    </row>
    <row r="106" spans="2:34" s="44" customFormat="1" x14ac:dyDescent="0.2">
      <c r="D106" s="211"/>
      <c r="E106" s="211"/>
      <c r="F106" s="211"/>
      <c r="G106" s="211"/>
      <c r="H106" s="459"/>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1"/>
      <c r="AG106" s="45"/>
      <c r="AH106" s="21"/>
    </row>
    <row r="107" spans="2:34" s="44" customFormat="1" x14ac:dyDescent="0.2">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45"/>
      <c r="AH107" s="21"/>
    </row>
    <row r="108" spans="2:34" s="44" customFormat="1" hidden="1" x14ac:dyDescent="0.2">
      <c r="B108" s="185" t="s">
        <v>948</v>
      </c>
      <c r="E108" s="256" t="str">
        <f t="shared" ref="E108:AC108" si="8">IF(AND(E$3="",SUM(E11,E13,E15,E17,E28,E30,E32,E34)&gt;0),SUM(E11,E13,E15,E17,E28,E30,E32,E34),"")</f>
        <v/>
      </c>
      <c r="F108" s="256" t="str">
        <f t="shared" si="8"/>
        <v/>
      </c>
      <c r="G108" s="256" t="str">
        <f t="shared" si="8"/>
        <v/>
      </c>
      <c r="H108" s="256" t="str">
        <f t="shared" si="8"/>
        <v/>
      </c>
      <c r="I108" s="256" t="str">
        <f t="shared" si="8"/>
        <v/>
      </c>
      <c r="J108" s="256" t="str">
        <f t="shared" si="8"/>
        <v/>
      </c>
      <c r="K108" s="256" t="str">
        <f t="shared" si="8"/>
        <v/>
      </c>
      <c r="L108" s="256" t="str">
        <f t="shared" si="8"/>
        <v/>
      </c>
      <c r="M108" s="256" t="str">
        <f t="shared" si="8"/>
        <v/>
      </c>
      <c r="N108" s="256" t="str">
        <f t="shared" si="8"/>
        <v/>
      </c>
      <c r="O108" s="256" t="str">
        <f t="shared" si="8"/>
        <v/>
      </c>
      <c r="P108" s="256" t="str">
        <f t="shared" si="8"/>
        <v/>
      </c>
      <c r="Q108" s="256" t="str">
        <f t="shared" si="8"/>
        <v/>
      </c>
      <c r="R108" s="256" t="str">
        <f t="shared" si="8"/>
        <v/>
      </c>
      <c r="S108" s="256" t="str">
        <f t="shared" si="8"/>
        <v/>
      </c>
      <c r="T108" s="256" t="str">
        <f t="shared" si="8"/>
        <v/>
      </c>
      <c r="U108" s="256" t="str">
        <f t="shared" si="8"/>
        <v/>
      </c>
      <c r="V108" s="256" t="str">
        <f t="shared" si="8"/>
        <v/>
      </c>
      <c r="W108" s="256" t="str">
        <f t="shared" si="8"/>
        <v/>
      </c>
      <c r="X108" s="256" t="str">
        <f t="shared" si="8"/>
        <v/>
      </c>
      <c r="Y108" s="256" t="str">
        <f t="shared" si="8"/>
        <v/>
      </c>
      <c r="Z108" s="256" t="str">
        <f t="shared" si="8"/>
        <v/>
      </c>
      <c r="AA108" s="256" t="str">
        <f t="shared" si="8"/>
        <v/>
      </c>
      <c r="AB108" s="256" t="str">
        <f t="shared" si="8"/>
        <v/>
      </c>
      <c r="AC108" s="256" t="str">
        <f t="shared" si="8"/>
        <v/>
      </c>
      <c r="AD108" s="45"/>
      <c r="AE108" s="45"/>
      <c r="AF108" s="45"/>
      <c r="AG108" s="45"/>
      <c r="AH108" s="21"/>
    </row>
    <row r="109" spans="2:34" s="44" customFormat="1" hidden="1" x14ac:dyDescent="0.2">
      <c r="B109" s="185" t="s">
        <v>949</v>
      </c>
      <c r="E109" s="256" t="str">
        <f t="shared" ref="E109:AF109" si="9">IF(AND(E$3="",SUM(E65,E67,E74,E76,E78,E80)&gt;0),SUM(E65,E67,E74,E76,E78,E80),"")</f>
        <v/>
      </c>
      <c r="F109" s="256" t="str">
        <f t="shared" si="9"/>
        <v/>
      </c>
      <c r="G109" s="256" t="str">
        <f t="shared" si="9"/>
        <v/>
      </c>
      <c r="H109" s="256" t="str">
        <f t="shared" si="9"/>
        <v/>
      </c>
      <c r="I109" s="256" t="str">
        <f t="shared" si="9"/>
        <v/>
      </c>
      <c r="J109" s="256" t="str">
        <f t="shared" si="9"/>
        <v/>
      </c>
      <c r="K109" s="256" t="str">
        <f t="shared" si="9"/>
        <v/>
      </c>
      <c r="L109" s="256" t="str">
        <f t="shared" si="9"/>
        <v/>
      </c>
      <c r="M109" s="256" t="str">
        <f t="shared" si="9"/>
        <v/>
      </c>
      <c r="N109" s="256" t="str">
        <f t="shared" si="9"/>
        <v/>
      </c>
      <c r="O109" s="256" t="str">
        <f t="shared" si="9"/>
        <v/>
      </c>
      <c r="P109" s="256" t="str">
        <f t="shared" si="9"/>
        <v/>
      </c>
      <c r="Q109" s="256" t="str">
        <f t="shared" si="9"/>
        <v/>
      </c>
      <c r="R109" s="256" t="str">
        <f t="shared" si="9"/>
        <v/>
      </c>
      <c r="S109" s="256" t="str">
        <f t="shared" si="9"/>
        <v/>
      </c>
      <c r="T109" s="256" t="str">
        <f t="shared" si="9"/>
        <v/>
      </c>
      <c r="U109" s="256" t="str">
        <f t="shared" si="9"/>
        <v/>
      </c>
      <c r="V109" s="256" t="str">
        <f t="shared" si="9"/>
        <v/>
      </c>
      <c r="W109" s="256" t="str">
        <f t="shared" si="9"/>
        <v/>
      </c>
      <c r="X109" s="256" t="str">
        <f t="shared" si="9"/>
        <v/>
      </c>
      <c r="Y109" s="256" t="str">
        <f t="shared" si="9"/>
        <v/>
      </c>
      <c r="Z109" s="256" t="str">
        <f t="shared" si="9"/>
        <v/>
      </c>
      <c r="AA109" s="256" t="str">
        <f t="shared" si="9"/>
        <v/>
      </c>
      <c r="AB109" s="256" t="str">
        <f t="shared" si="9"/>
        <v/>
      </c>
      <c r="AC109" s="256" t="str">
        <f t="shared" si="9"/>
        <v/>
      </c>
      <c r="AD109" s="256" t="str">
        <f t="shared" si="9"/>
        <v/>
      </c>
      <c r="AE109" s="256" t="str">
        <f t="shared" si="9"/>
        <v/>
      </c>
      <c r="AF109" s="256" t="str">
        <f t="shared" si="9"/>
        <v/>
      </c>
      <c r="AG109" s="45"/>
      <c r="AH109" s="21"/>
    </row>
    <row r="110" spans="2:34" s="44" customFormat="1" hidden="1" x14ac:dyDescent="0.2">
      <c r="B110" s="185" t="s">
        <v>957</v>
      </c>
      <c r="E110" s="45" t="str">
        <f>CONCATENATE(IF(AND(E108&lt;&gt;"",E11&gt;0),"Zelle E11. ",""),IF(AND(E108&lt;&gt;"",E13&gt;0),"Zelle E13. ",""),IF(AND(E108&lt;&gt;"",E15&gt;0),"Zelle E15. ",""),IF(AND(E108&lt;&gt;"",E17&gt;0),"Zelle E17. ",""),IF(AND(E108&lt;&gt;"",E28&gt;0),"Zelle E27. ",""),IF(AND(E108&lt;&gt;"",E30&gt;0),"Zelle E29. ",""),IF(AND(E108&lt;&gt;"",E32&gt;0),"Zelle E31. ",""),IF(AND(E108&lt;&gt;"",E34&gt;0),"Zelle E33. ",""))</f>
        <v/>
      </c>
      <c r="F110" s="45" t="str">
        <f>CONCATENATE(IF(AND(F108&lt;&gt;"",F11&gt;0),"Zelle F11. ",""),IF(AND(F108&lt;&gt;"",F13&gt;0),"Zelle F13. ",""),IF(AND(F108&lt;&gt;"",F15&gt;0),"Zelle F15. ",""),IF(AND(F108&lt;&gt;"",F17&gt;0),"Zelle F17. ",""),IF(AND(F108&lt;&gt;"",F28&gt;0),"Zelle F27. ",""),IF(AND(F108&lt;&gt;"",F30&gt;0),"Zelle F29. ",""),IF(AND(F108&lt;&gt;"",F32&gt;0),"Zelle F31. ",""),IF(AND(F108&lt;&gt;"",F34&gt;0),"Zelle F33. ",""))</f>
        <v/>
      </c>
      <c r="G110" s="45" t="str">
        <f>CONCATENATE(IF(AND(G108&lt;&gt;"",G11&gt;0),"Zelle G11. ",""),IF(AND(G108&lt;&gt;"",G13&gt;0),"Zelle G13. ",""),IF(AND(G108&lt;&gt;"",G15&gt;0),"Zelle G15. ",""),IF(AND(G108&lt;&gt;"",G17&gt;0),"Zelle G17. ",""),IF(AND(G108&lt;&gt;"",G28&gt;0),"Zelle G27. ",""),IF(AND(G108&lt;&gt;"",G30&gt;0),"Zelle G29. ",""),IF(AND(G108&lt;&gt;"",G32&gt;0),"Zelle G31. ",""),IF(AND(G108&lt;&gt;"",G34&gt;0),"Zelle G33. ",""))</f>
        <v/>
      </c>
      <c r="H110" s="45" t="str">
        <f>CONCATENATE(IF(AND(H108&lt;&gt;"",H11&gt;0),"Zelle H11. ",""),IF(AND(H108&lt;&gt;"",H13&gt;0),"Zelle H13. ",""),IF(AND(H108&lt;&gt;"",H15&gt;0),"Zelle H15. ",""),IF(AND(H108&lt;&gt;"",H17&gt;0),"Zelle H17. ",""),IF(AND(H108&lt;&gt;"",H28&gt;0),"Zelle H27. ",""),IF(AND(H108&lt;&gt;"",H30&gt;0),"Zelle H29. ",""),IF(AND(H108&lt;&gt;"",H32&gt;0),"Zelle H31. ",""),IF(AND(H108&lt;&gt;"",H34&gt;0),"Zelle H33. ",""))</f>
        <v/>
      </c>
      <c r="I110" s="45" t="str">
        <f>CONCATENATE(IF(AND(I108&lt;&gt;"",I11&gt;0),"Zelle I11. ",""),IF(AND(I108&lt;&gt;"",I13&gt;0),"Zelle I13. ",""),IF(AND(I108&lt;&gt;"",I15&gt;0),"Zelle I15. ",""),IF(AND(I108&lt;&gt;"",I17&gt;0),"Zelle I17. ",""),IF(AND(I108&lt;&gt;"",I28&gt;0),"Zelle I27. ",""),IF(AND(I108&lt;&gt;"",I30&gt;0),"Zelle I29. ",""),IF(AND(I108&lt;&gt;"",I32&gt;0),"Zelle I31. ",""),IF(AND(I108&lt;&gt;"",I34&gt;0),"Zelle I33. ",""))</f>
        <v/>
      </c>
      <c r="J110" s="45" t="str">
        <f>CONCATENATE(IF(AND(J108&lt;&gt;"",J11&gt;0),"Zelle J11. ",""),IF(AND(J108&lt;&gt;"",J13&gt;0),"Zelle J13. ",""),IF(AND(J108&lt;&gt;"",J15&gt;0),"Zelle J15. ",""),IF(AND(J108&lt;&gt;"",J17&gt;0),"Zelle J17. ",""),IF(AND(J108&lt;&gt;"",J28&gt;0),"Zelle J27. ",""),IF(AND(J108&lt;&gt;"",J30&gt;0),"Zelle J29. ",""),IF(AND(J108&lt;&gt;"",J32&gt;0),"Zelle J31. ",""),IF(AND(J108&lt;&gt;"",J34&gt;0),"Zelle J33. ",""))</f>
        <v/>
      </c>
      <c r="K110" s="45" t="str">
        <f>CONCATENATE(IF(AND(K108&lt;&gt;"",K11&gt;0),"Zelle K11. ",""),IF(AND(K108&lt;&gt;"",K13&gt;0),"Zelle K13. ",""),IF(AND(K108&lt;&gt;"",K15&gt;0),"Zelle K15. ",""),IF(AND(K108&lt;&gt;"",K17&gt;0),"Zelle K17. ",""),IF(AND(K108&lt;&gt;"",K28&gt;0),"Zelle K27. ",""),IF(AND(K108&lt;&gt;"",K30&gt;0),"Zelle K29. ",""),IF(AND(K108&lt;&gt;"",K32&gt;0),"Zelle K31. ",""),IF(AND(K108&lt;&gt;"",K34&gt;0),"Zelle K33. ",""))</f>
        <v/>
      </c>
      <c r="L110" s="45" t="str">
        <f>CONCATENATE(IF(AND(L108&lt;&gt;"",L11&gt;0),"Zelle L11. ",""),IF(AND(L108&lt;&gt;"",L13&gt;0),"Zelle L13. ",""),IF(AND(L108&lt;&gt;"",L15&gt;0),"Zelle L15. ",""),IF(AND(L108&lt;&gt;"",L17&gt;0),"Zelle L17. ",""),IF(AND(L108&lt;&gt;"",L28&gt;0),"Zelle L27. ",""),IF(AND(L108&lt;&gt;"",L30&gt;0),"Zelle L29. ",""),IF(AND(L108&lt;&gt;"",L32&gt;0),"Zelle L31. ",""),IF(AND(L108&lt;&gt;"",L34&gt;0),"Zelle L33. ",""))</f>
        <v/>
      </c>
      <c r="M110" s="45" t="str">
        <f>CONCATENATE(IF(AND(M108&lt;&gt;"",M11&gt;0),"Zelle M11. ",""),IF(AND(M108&lt;&gt;"",M13&gt;0),"Zelle M13. ",""),IF(AND(M108&lt;&gt;"",M15&gt;0),"Zelle M15. ",""),IF(AND(M108&lt;&gt;"",M17&gt;0),"Zelle M17. ",""),IF(AND(M108&lt;&gt;"",M28&gt;0),"Zelle M27. ",""),IF(AND(M108&lt;&gt;"",M30&gt;0),"Zelle M29. ",""),IF(AND(M108&lt;&gt;"",M32&gt;0),"Zelle M31. ",""),IF(AND(M108&lt;&gt;"",M34&gt;0),"Zelle M33. ",""))</f>
        <v/>
      </c>
      <c r="N110" s="45" t="str">
        <f>CONCATENATE(IF(AND(N108&lt;&gt;"",N11&gt;0),"Zelle N11. ",""),IF(AND(N108&lt;&gt;"",N13&gt;0),"Zelle N13. ",""),IF(AND(N108&lt;&gt;"",N15&gt;0),"Zelle N15. ",""),IF(AND(N108&lt;&gt;"",N17&gt;0),"Zelle N17. ",""),IF(AND(N108&lt;&gt;"",N28&gt;0),"Zelle N27. ",""),IF(AND(N108&lt;&gt;"",N30&gt;0),"Zelle N29. ",""),IF(AND(N108&lt;&gt;"",N32&gt;0),"Zelle N31. ",""),IF(AND(N108&lt;&gt;"",N34&gt;0),"Zelle N33. ",""))</f>
        <v/>
      </c>
      <c r="O110" s="45" t="str">
        <f>CONCATENATE(IF(AND(O108&lt;&gt;"",O11&gt;0),"Zelle O11. ",""),IF(AND(O108&lt;&gt;"",O13&gt;0),"Zelle O13. ",""),IF(AND(O108&lt;&gt;"",O15&gt;0),"Zelle O15. ",""),IF(AND(O108&lt;&gt;"",O17&gt;0),"Zelle O17. ",""),IF(AND(O108&lt;&gt;"",O28&gt;0),"Zelle O27. ",""),IF(AND(O108&lt;&gt;"",O30&gt;0),"Zelle O29. ",""),IF(AND(O108&lt;&gt;"",O32&gt;0),"Zelle O31. ",""),IF(AND(O108&lt;&gt;"",O34&gt;0),"Zelle O33. ",""))</f>
        <v/>
      </c>
      <c r="P110" s="45" t="str">
        <f>CONCATENATE(IF(AND(P108&lt;&gt;"",P11&gt;0),"Zelle P11. ",""),IF(AND(P108&lt;&gt;"",P13&gt;0),"Zelle P13. ",""),IF(AND(P108&lt;&gt;"",P15&gt;0),"Zelle P15. ",""),IF(AND(P108&lt;&gt;"",P17&gt;0),"Zelle P17. ",""),IF(AND(P108&lt;&gt;"",P28&gt;0),"Zelle P27. ",""),IF(AND(P108&lt;&gt;"",P30&gt;0),"Zelle P29. ",""),IF(AND(P108&lt;&gt;"",P32&gt;0),"Zelle P31. ",""),IF(AND(P108&lt;&gt;"",P34&gt;0),"Zelle P33. ",""))</f>
        <v/>
      </c>
      <c r="Q110" s="45" t="str">
        <f>CONCATENATE(IF(AND(Q108&lt;&gt;"",Q11&gt;0),"Zelle Q11. ",""),IF(AND(Q108&lt;&gt;"",Q13&gt;0),"Zelle Q13. ",""),IF(AND(Q108&lt;&gt;"",Q15&gt;0),"Zelle Q15. ",""),IF(AND(Q108&lt;&gt;"",Q17&gt;0),"Zelle Q17. ",""),IF(AND(Q108&lt;&gt;"",Q28&gt;0),"Zelle Q27. ",""),IF(AND(Q108&lt;&gt;"",Q30&gt;0),"Zelle Q29. ",""),IF(AND(Q108&lt;&gt;"",Q32&gt;0),"Zelle Q31. ",""),IF(AND(Q108&lt;&gt;"",Q34&gt;0),"Zelle Q33. ",""))</f>
        <v/>
      </c>
      <c r="R110" s="45" t="str">
        <f>CONCATENATE(IF(AND(R108&lt;&gt;"",R11&gt;0),"Zelle R11. ",""),IF(AND(R108&lt;&gt;"",R13&gt;0),"Zelle R13. ",""),IF(AND(R108&lt;&gt;"",R15&gt;0),"Zelle R15. ",""),IF(AND(R108&lt;&gt;"",R17&gt;0),"Zelle R17. ",""),IF(AND(R108&lt;&gt;"",R28&gt;0),"Zelle R27. ",""),IF(AND(R108&lt;&gt;"",R30&gt;0),"Zelle R29. ",""),IF(AND(R108&lt;&gt;"",R32&gt;0),"Zelle R31. ",""),IF(AND(R108&lt;&gt;"",R34&gt;0),"Zelle R33. ",""))</f>
        <v/>
      </c>
      <c r="S110" s="45" t="str">
        <f>CONCATENATE(IF(AND(S108&lt;&gt;"",S11&gt;0),"Zelle S11. ",""),IF(AND(S108&lt;&gt;"",S13&gt;0),"Zelle S13. ",""),IF(AND(S108&lt;&gt;"",S15&gt;0),"Zelle S15. ",""),IF(AND(S108&lt;&gt;"",S17&gt;0),"Zelle S17. ",""),IF(AND(S108&lt;&gt;"",S28&gt;0),"Zelle S27. ",""),IF(AND(S108&lt;&gt;"",S30&gt;0),"Zelle S29. ",""),IF(AND(S108&lt;&gt;"",S32&gt;0),"Zelle S31. ",""),IF(AND(S108&lt;&gt;"",S34&gt;0),"Zelle S33. ",""))</f>
        <v/>
      </c>
      <c r="T110" s="45" t="str">
        <f>CONCATENATE(IF(AND(T108&lt;&gt;"",T11&gt;0),"Zelle T11. ",""),IF(AND(T108&lt;&gt;"",T13&gt;0),"Zelle T13. ",""),IF(AND(T108&lt;&gt;"",T15&gt;0),"Zelle T15. ",""),IF(AND(T108&lt;&gt;"",T17&gt;0),"Zelle T17. ",""),IF(AND(T108&lt;&gt;"",T28&gt;0),"Zelle T27. ",""),IF(AND(T108&lt;&gt;"",T30&gt;0),"Zelle T29. ",""),IF(AND(T108&lt;&gt;"",T32&gt;0),"Zelle T31. ",""),IF(AND(T108&lt;&gt;"",T34&gt;0),"Zelle T33. ",""))</f>
        <v/>
      </c>
      <c r="U110" s="45" t="str">
        <f>CONCATENATE(IF(AND(U108&lt;&gt;"",U11&gt;0),"Zelle U11. ",""),IF(AND(U108&lt;&gt;"",U13&gt;0),"Zelle U13. ",""),IF(AND(U108&lt;&gt;"",U15&gt;0),"Zelle U15. ",""),IF(AND(U108&lt;&gt;"",U17&gt;0),"Zelle U17. ",""),IF(AND(U108&lt;&gt;"",U28&gt;0),"Zelle U27. ",""),IF(AND(U108&lt;&gt;"",U30&gt;0),"Zelle U29. ",""),IF(AND(U108&lt;&gt;"",U32&gt;0),"Zelle U31. ",""),IF(AND(U108&lt;&gt;"",U34&gt;0),"Zelle U33. ",""))</f>
        <v/>
      </c>
      <c r="V110" s="45" t="str">
        <f>CONCATENATE(IF(AND(V108&lt;&gt;"",V11&gt;0),"Zelle V11. ",""),IF(AND(V108&lt;&gt;"",V13&gt;0),"Zelle V13. ",""),IF(AND(V108&lt;&gt;"",V15&gt;0),"Zelle V15. ",""),IF(AND(V108&lt;&gt;"",V17&gt;0),"Zelle V17. ",""),IF(AND(V108&lt;&gt;"",V28&gt;0),"Zelle V27. ",""),IF(AND(V108&lt;&gt;"",V30&gt;0),"Zelle V29. ",""),IF(AND(V108&lt;&gt;"",V32&gt;0),"Zelle V31. ",""),IF(AND(V108&lt;&gt;"",V34&gt;0),"Zelle V33. ",""))</f>
        <v/>
      </c>
      <c r="W110" s="45" t="str">
        <f>CONCATENATE(IF(AND(W108&lt;&gt;"",W11&gt;0),"Zelle W11. ",""),IF(AND(W108&lt;&gt;"",W13&gt;0),"Zelle W13. ",""),IF(AND(W108&lt;&gt;"",W15&gt;0),"Zelle W15. ",""),IF(AND(W108&lt;&gt;"",W17&gt;0),"Zelle W17. ",""),IF(AND(W108&lt;&gt;"",W28&gt;0),"Zelle W27. ",""),IF(AND(W108&lt;&gt;"",W30&gt;0),"Zelle W29. ",""),IF(AND(W108&lt;&gt;"",W32&gt;0),"Zelle W31. ",""),IF(AND(W108&lt;&gt;"",W34&gt;0),"Zelle W33. ",""))</f>
        <v/>
      </c>
      <c r="X110" s="45" t="str">
        <f>CONCATENATE(IF(AND(X108&lt;&gt;"",X11&gt;0),"Zelle X11. ",""),IF(AND(X108&lt;&gt;"",X13&gt;0),"Zelle X13. ",""),IF(AND(X108&lt;&gt;"",X15&gt;0),"Zelle X15. ",""),IF(AND(X108&lt;&gt;"",X17&gt;0),"Zelle X17. ",""),IF(AND(X108&lt;&gt;"",X28&gt;0),"Zelle X27. ",""),IF(AND(X108&lt;&gt;"",X30&gt;0),"Zelle X29. ",""),IF(AND(X108&lt;&gt;"",X32&gt;0),"Zelle X31. ",""),IF(AND(X108&lt;&gt;"",X34&gt;0),"Zelle X33. ",""))</f>
        <v/>
      </c>
      <c r="Y110" s="45" t="str">
        <f>CONCATENATE(IF(AND(Y108&lt;&gt;"",Y11&gt;0),"Zelle Y11. ",""),IF(AND(Y108&lt;&gt;"",Y13&gt;0),"Zelle Y13. ",""),IF(AND(Y108&lt;&gt;"",Y15&gt;0),"Zelle Y15. ",""),IF(AND(Y108&lt;&gt;"",Y17&gt;0),"Zelle Y17. ",""),IF(AND(Y108&lt;&gt;"",Y28&gt;0),"Zelle Y27. ",""),IF(AND(Y108&lt;&gt;"",Y30&gt;0),"Zelle Y29. ",""),IF(AND(Y108&lt;&gt;"",Y32&gt;0),"Zelle Y31. ",""),IF(AND(Y108&lt;&gt;"",Y34&gt;0),"Zelle Y33. ",""))</f>
        <v/>
      </c>
      <c r="Z110" s="45" t="str">
        <f>CONCATENATE(IF(AND(Z108&lt;&gt;"",Z11&gt;0),"Zelle Z11. ",""),IF(AND(Z108&lt;&gt;"",Z13&gt;0),"Zelle Z13. ",""),IF(AND(Z108&lt;&gt;"",Z15&gt;0),"Zelle Z15. ",""),IF(AND(Z108&lt;&gt;"",Z17&gt;0),"Zelle Z17. ",""),IF(AND(Z108&lt;&gt;"",Z28&gt;0),"Zelle Z27. ",""),IF(AND(Z108&lt;&gt;"",Z30&gt;0),"Zelle Z29. ",""),IF(AND(Z108&lt;&gt;"",Z32&gt;0),"Zelle Z31. ",""),IF(AND(Z108&lt;&gt;"",Z34&gt;0),"Zelle Z33. ",""))</f>
        <v/>
      </c>
      <c r="AA110" s="45" t="str">
        <f>CONCATENATE(IF(AND(AA108&lt;&gt;"",AA11&gt;0),"Zelle AA11. ",""),IF(AND(AA108&lt;&gt;"",AA13&gt;0),"Zelle AA13. ",""),IF(AND(AA108&lt;&gt;"",AA15&gt;0),"Zelle AA15. ",""),IF(AND(AA108&lt;&gt;"",AA17&gt;0),"Zelle AA17. ",""),IF(AND(AA108&lt;&gt;"",AA28&gt;0),"Zelle AA27. ",""),IF(AND(AA108&lt;&gt;"",AA30&gt;0),"Zelle AA29. ",""),IF(AND(AA108&lt;&gt;"",AA32&gt;0),"Zelle AA31. ",""),IF(AND(AA108&lt;&gt;"",AA34&gt;0),"Zelle AA33. ",""))</f>
        <v/>
      </c>
      <c r="AB110" s="45" t="str">
        <f>CONCATENATE(IF(AND(AB108&lt;&gt;"",AB11&gt;0),"Zelle AB11. ",""),IF(AND(AB108&lt;&gt;"",AB13&gt;0),"Zelle AB13. ",""),IF(AND(AB108&lt;&gt;"",AB15&gt;0),"Zelle AB15. ",""),IF(AND(AB108&lt;&gt;"",AB17&gt;0),"Zelle AB17. ",""),IF(AND(AB108&lt;&gt;"",AB28&gt;0),"Zelle AB27. ",""),IF(AND(AB108&lt;&gt;"",AB30&gt;0),"Zelle AB29. ",""),IF(AND(AB108&lt;&gt;"",AB32&gt;0),"Zelle AB31. ",""),IF(AND(AB108&lt;&gt;"",AB34&gt;0),"Zelle AB33. ",""))</f>
        <v/>
      </c>
      <c r="AC110" s="45" t="str">
        <f>CONCATENATE(IF(AND(AC108&lt;&gt;"",AC11&gt;0),"Zelle AC11. ",""),IF(AND(AC108&lt;&gt;"",AC13&gt;0),"Zelle AC13. ",""),IF(AND(AC108&lt;&gt;"",AC15&gt;0),"Zelle AC15. ",""),IF(AND(AC108&lt;&gt;"",AC17&gt;0),"Zelle AC17. ",""),IF(AND(AC108&lt;&gt;"",AC28&gt;0),"Zelle AC27. ",""),IF(AND(AC108&lt;&gt;"",AC30&gt;0),"Zelle AC29. ",""),IF(AND(AC108&lt;&gt;"",AC32&gt;0),"Zelle AC31. ",""),IF(AND(AC108&lt;&gt;"",AC34&gt;0),"Zelle AC33. ",""))</f>
        <v/>
      </c>
      <c r="AD110" s="45"/>
      <c r="AE110" s="45"/>
      <c r="AF110" s="45"/>
      <c r="AG110" s="45"/>
      <c r="AH110" s="21"/>
    </row>
    <row r="111" spans="2:34" s="44" customFormat="1" hidden="1" x14ac:dyDescent="0.2">
      <c r="B111" s="185" t="s">
        <v>958</v>
      </c>
      <c r="E111" s="45" t="str">
        <f>CONCATENATE(IF(AND(E109&lt;&gt;"",E65&gt;0),"Zelle E64. ",""),IF(AND(E109&lt;&gt;"",E67&gt;0),"Zelle E66. ",""),IF(AND(E109&lt;&gt;"",E74&gt;0),"Zelle E73. ",""),IF(AND(E109&lt;&gt;"",E76&gt;0),"Zelle E75. ",""),IF(AND(E109&lt;&gt;"",E78&gt;0),"Zelle E77. ",""),IF(AND(E109&lt;&gt;"",E80&gt;0),"Zelle E79. ",""),"")</f>
        <v/>
      </c>
      <c r="F111" s="45" t="str">
        <f>CONCATENATE(IF(AND(F109&lt;&gt;"",F65&gt;0),"Zelle F64. ",""),IF(AND(F109&lt;&gt;"",F67&gt;0),"Zelle F66. ",""),IF(AND(F109&lt;&gt;"",F74&gt;0),"Zelle F73. ",""),IF(AND(F109&lt;&gt;"",F76&gt;0),"Zelle F75. ",""),IF(AND(F109&lt;&gt;"",F78&gt;0),"Zelle F77. ",""),IF(AND(F109&lt;&gt;"",F80&gt;0),"Zelle F79. ",""),"")</f>
        <v/>
      </c>
      <c r="G111" s="45" t="str">
        <f>CONCATENATE(IF(AND(G109&lt;&gt;"",G65&gt;0),"Zelle G64. ",""),IF(AND(G109&lt;&gt;"",G67&gt;0),"Zelle G66. ",""),IF(AND(G109&lt;&gt;"",G74&gt;0),"Zelle G73. ",""),IF(AND(G109&lt;&gt;"",G76&gt;0),"Zelle G75. ",""),IF(AND(G109&lt;&gt;"",G78&gt;0),"Zelle G77. ",""),IF(AND(G109&lt;&gt;"",G80&gt;0),"Zelle G79. ",""),"")</f>
        <v/>
      </c>
      <c r="H111" s="45" t="str">
        <f>CONCATENATE(IF(AND(H109&lt;&gt;"",H65&gt;0),"Zelle H64. ",""),IF(AND(H109&lt;&gt;"",H67&gt;0),"Zelle H66. ",""),IF(AND(H109&lt;&gt;"",H74&gt;0),"Zelle H73. ",""),IF(AND(H109&lt;&gt;"",H76&gt;0),"Zelle H75. ",""),IF(AND(H109&lt;&gt;"",H78&gt;0),"Zelle H77. ",""),IF(AND(H109&lt;&gt;"",H80&gt;0),"Zelle H79. ",""),"")</f>
        <v/>
      </c>
      <c r="I111" s="45" t="str">
        <f>CONCATENATE(IF(AND(I109&lt;&gt;"",I65&gt;0),"Zelle I64. ",""),IF(AND(I109&lt;&gt;"",I67&gt;0),"Zelle I66. ",""),IF(AND(I109&lt;&gt;"",I74&gt;0),"Zelle I73. ",""),IF(AND(I109&lt;&gt;"",I76&gt;0),"Zelle I75. ",""),IF(AND(I109&lt;&gt;"",I78&gt;0),"Zelle I77. ",""),IF(AND(I109&lt;&gt;"",I80&gt;0),"Zelle I79. ",""),"")</f>
        <v/>
      </c>
      <c r="J111" s="45" t="str">
        <f>CONCATENATE(IF(AND(J109&lt;&gt;"",J65&gt;0),"Zelle J64. ",""),IF(AND(J109&lt;&gt;"",J67&gt;0),"Zelle J66. ",""),IF(AND(J109&lt;&gt;"",J74&gt;0),"Zelle J73. ",""),IF(AND(J109&lt;&gt;"",J76&gt;0),"Zelle J75. ",""),IF(AND(J109&lt;&gt;"",J78&gt;0),"Zelle J77. ",""),IF(AND(J109&lt;&gt;"",J80&gt;0),"Zelle J79. ",""),"")</f>
        <v/>
      </c>
      <c r="K111" s="45" t="str">
        <f>CONCATENATE(IF(AND(K109&lt;&gt;"",K65&gt;0),"Zelle K64. ",""),IF(AND(K109&lt;&gt;"",K67&gt;0),"Zelle K66. ",""),IF(AND(K109&lt;&gt;"",K74&gt;0),"Zelle K73. ",""),IF(AND(K109&lt;&gt;"",K76&gt;0),"Zelle K75. ",""),IF(AND(K109&lt;&gt;"",K78&gt;0),"Zelle K77. ",""),IF(AND(K109&lt;&gt;"",K80&gt;0),"Zelle K79. ",""),"")</f>
        <v/>
      </c>
      <c r="L111" s="45" t="str">
        <f>CONCATENATE(IF(AND(L109&lt;&gt;"",L65&gt;0),"Zelle L64. ",""),IF(AND(L109&lt;&gt;"",L67&gt;0),"Zelle L66. ",""),IF(AND(L109&lt;&gt;"",L74&gt;0),"Zelle L73. ",""),IF(AND(L109&lt;&gt;"",L76&gt;0),"Zelle L75. ",""),IF(AND(L109&lt;&gt;"",L78&gt;0),"Zelle L77. ",""),IF(AND(L109&lt;&gt;"",L80&gt;0),"Zelle L79. ",""),"")</f>
        <v/>
      </c>
      <c r="M111" s="45" t="str">
        <f>CONCATENATE(IF(AND(M109&lt;&gt;"",M65&gt;0),"Zelle M64. ",""),IF(AND(M109&lt;&gt;"",M67&gt;0),"Zelle M66. ",""),IF(AND(M109&lt;&gt;"",M74&gt;0),"Zelle M73. ",""),IF(AND(M109&lt;&gt;"",M76&gt;0),"Zelle M75. ",""),IF(AND(M109&lt;&gt;"",M78&gt;0),"Zelle M77. ",""),IF(AND(M109&lt;&gt;"",M80&gt;0),"Zelle M79. ",""),"")</f>
        <v/>
      </c>
      <c r="N111" s="45" t="str">
        <f>CONCATENATE(IF(AND(N109&lt;&gt;"",N65&gt;0),"Zelle N64. ",""),IF(AND(N109&lt;&gt;"",N67&gt;0),"Zelle N66. ",""),IF(AND(N109&lt;&gt;"",N74&gt;0),"Zelle N73. ",""),IF(AND(N109&lt;&gt;"",N76&gt;0),"Zelle N75. ",""),IF(AND(N109&lt;&gt;"",N78&gt;0),"Zelle N77. ",""),IF(AND(N109&lt;&gt;"",N80&gt;0),"Zelle N79. ",""),"")</f>
        <v/>
      </c>
      <c r="O111" s="45" t="str">
        <f>CONCATENATE(IF(AND(O109&lt;&gt;"",O65&gt;0),"Zelle O64. ",""),IF(AND(O109&lt;&gt;"",O67&gt;0),"Zelle O66. ",""),IF(AND(O109&lt;&gt;"",O74&gt;0),"Zelle O73. ",""),IF(AND(O109&lt;&gt;"",O76&gt;0),"Zelle O75. ",""),IF(AND(O109&lt;&gt;"",O78&gt;0),"Zelle O77. ",""),IF(AND(O109&lt;&gt;"",O80&gt;0),"Zelle O79. ",""),"")</f>
        <v/>
      </c>
      <c r="P111" s="45" t="str">
        <f>CONCATENATE(IF(AND(P109&lt;&gt;"",P65&gt;0),"Zelle P64. ",""),IF(AND(P109&lt;&gt;"",P67&gt;0),"Zelle P66. ",""),IF(AND(P109&lt;&gt;"",P74&gt;0),"Zelle P73. ",""),IF(AND(P109&lt;&gt;"",P76&gt;0),"Zelle P75. ",""),IF(AND(P109&lt;&gt;"",P78&gt;0),"Zelle P77. ",""),IF(AND(P109&lt;&gt;"",P80&gt;0),"Zelle P79. ",""),"")</f>
        <v/>
      </c>
      <c r="Q111" s="45" t="str">
        <f>CONCATENATE(IF(AND(Q109&lt;&gt;"",Q65&gt;0),"Zelle Q64. ",""),IF(AND(Q109&lt;&gt;"",Q67&gt;0),"Zelle Q66. ",""),IF(AND(Q109&lt;&gt;"",Q74&gt;0),"Zelle Q73. ",""),IF(AND(Q109&lt;&gt;"",Q76&gt;0),"Zelle Q75. ",""),IF(AND(Q109&lt;&gt;"",Q78&gt;0),"Zelle Q77. ",""),IF(AND(Q109&lt;&gt;"",Q80&gt;0),"Zelle Q79. ",""),"")</f>
        <v/>
      </c>
      <c r="R111" s="45" t="str">
        <f>CONCATENATE(IF(AND(R109&lt;&gt;"",R65&gt;0),"Zelle R64. ",""),IF(AND(R109&lt;&gt;"",R67&gt;0),"Zelle R66. ",""),IF(AND(R109&lt;&gt;"",R74&gt;0),"Zelle R73. ",""),IF(AND(R109&lt;&gt;"",R76&gt;0),"Zelle R75. ",""),IF(AND(R109&lt;&gt;"",R78&gt;0),"Zelle R77. ",""),IF(AND(R109&lt;&gt;"",R80&gt;0),"Zelle R79. ",""),"")</f>
        <v/>
      </c>
      <c r="S111" s="45" t="str">
        <f>CONCATENATE(IF(AND(S109&lt;&gt;"",S65&gt;0),"Zelle S64. ",""),IF(AND(S109&lt;&gt;"",S67&gt;0),"Zelle S66. ",""),IF(AND(S109&lt;&gt;"",S74&gt;0),"Zelle S73. ",""),IF(AND(S109&lt;&gt;"",S76&gt;0),"Zelle S75. ",""),IF(AND(S109&lt;&gt;"",S78&gt;0),"Zelle S77. ",""),IF(AND(S109&lt;&gt;"",S80&gt;0),"Zelle S79. ",""),"")</f>
        <v/>
      </c>
      <c r="T111" s="45" t="str">
        <f>CONCATENATE(IF(AND(T109&lt;&gt;"",T65&gt;0),"Zelle T64. ",""),IF(AND(T109&lt;&gt;"",T67&gt;0),"Zelle T66. ",""),IF(AND(T109&lt;&gt;"",T74&gt;0),"Zelle T73. ",""),IF(AND(T109&lt;&gt;"",T76&gt;0),"Zelle T75. ",""),IF(AND(T109&lt;&gt;"",T78&gt;0),"Zelle T77. ",""),IF(AND(T109&lt;&gt;"",T80&gt;0),"Zelle T79. ",""),"")</f>
        <v/>
      </c>
      <c r="U111" s="45" t="str">
        <f>CONCATENATE(IF(AND(U109&lt;&gt;"",U65&gt;0),"Zelle U64. ",""),IF(AND(U109&lt;&gt;"",U67&gt;0),"Zelle U66. ",""),IF(AND(U109&lt;&gt;"",U74&gt;0),"Zelle U73. ",""),IF(AND(U109&lt;&gt;"",U76&gt;0),"Zelle U75. ",""),IF(AND(U109&lt;&gt;"",U78&gt;0),"Zelle U77. ",""),IF(AND(U109&lt;&gt;"",U80&gt;0),"Zelle U79. ",""),"")</f>
        <v/>
      </c>
      <c r="V111" s="45" t="str">
        <f>CONCATENATE(IF(AND(V109&lt;&gt;"",V65&gt;0),"Zelle V64. ",""),IF(AND(V109&lt;&gt;"",V67&gt;0),"Zelle V66. ",""),IF(AND(V109&lt;&gt;"",V74&gt;0),"Zelle V73. ",""),IF(AND(V109&lt;&gt;"",V76&gt;0),"Zelle V75. ",""),IF(AND(V109&lt;&gt;"",V78&gt;0),"Zelle V77. ",""),IF(AND(V109&lt;&gt;"",V80&gt;0),"Zelle V79. ",""),"")</f>
        <v/>
      </c>
      <c r="W111" s="45" t="str">
        <f>CONCATENATE(IF(AND(W109&lt;&gt;"",W65&gt;0),"Zelle W64. ",""),IF(AND(W109&lt;&gt;"",W67&gt;0),"Zelle W66. ",""),IF(AND(W109&lt;&gt;"",W74&gt;0),"Zelle W73. ",""),IF(AND(W109&lt;&gt;"",W76&gt;0),"Zelle W75. ",""),IF(AND(W109&lt;&gt;"",W78&gt;0),"Zelle W77. ",""),IF(AND(W109&lt;&gt;"",W80&gt;0),"Zelle W79. ",""),"")</f>
        <v/>
      </c>
      <c r="X111" s="45" t="str">
        <f>CONCATENATE(IF(AND(X109&lt;&gt;"",X65&gt;0),"Zelle X64. ",""),IF(AND(X109&lt;&gt;"",X67&gt;0),"Zelle X66. ",""),IF(AND(X109&lt;&gt;"",X74&gt;0),"Zelle X73. ",""),IF(AND(X109&lt;&gt;"",X76&gt;0),"Zelle X75. ",""),IF(AND(X109&lt;&gt;"",X78&gt;0),"Zelle X77. ",""),IF(AND(X109&lt;&gt;"",X80&gt;0),"Zelle X79. ",""),"")</f>
        <v/>
      </c>
      <c r="Y111" s="45" t="str">
        <f>CONCATENATE(IF(AND(Y109&lt;&gt;"",Y65&gt;0),"Zelle Y64. ",""),IF(AND(Y109&lt;&gt;"",Y67&gt;0),"Zelle Y66. ",""),IF(AND(Y109&lt;&gt;"",Y74&gt;0),"Zelle Y73. ",""),IF(AND(Y109&lt;&gt;"",Y76&gt;0),"Zelle Y75. ",""),IF(AND(Y109&lt;&gt;"",Y78&gt;0),"Zelle Y77. ",""),IF(AND(Y109&lt;&gt;"",Y80&gt;0),"Zelle Y79. ",""),"")</f>
        <v/>
      </c>
      <c r="Z111" s="45" t="str">
        <f>CONCATENATE(IF(AND(Z109&lt;&gt;"",Z65&gt;0),"Zelle Z64. ",""),IF(AND(Z109&lt;&gt;"",Z67&gt;0),"Zelle Z66. ",""),IF(AND(Z109&lt;&gt;"",Z74&gt;0),"Zelle Z73. ",""),IF(AND(Z109&lt;&gt;"",Z76&gt;0),"Zelle Z75. ",""),IF(AND(Z109&lt;&gt;"",Z78&gt;0),"Zelle Z77. ",""),IF(AND(Z109&lt;&gt;"",Z80&gt;0),"Zelle Z79. ",""),"")</f>
        <v/>
      </c>
      <c r="AA111" s="45" t="str">
        <f>CONCATENATE(IF(AND(AA109&lt;&gt;"",AA65&gt;0),"Zelle AA64. ",""),IF(AND(AA109&lt;&gt;"",AA67&gt;0),"Zelle AA66. ",""),IF(AND(AA109&lt;&gt;"",AA74&gt;0),"Zelle AA73. ",""),IF(AND(AA109&lt;&gt;"",AA76&gt;0),"Zelle AA75. ",""),IF(AND(AA109&lt;&gt;"",AA78&gt;0),"Zelle AA77. ",""),IF(AND(AA109&lt;&gt;"",AA80&gt;0),"Zelle AA79. ",""),"")</f>
        <v/>
      </c>
      <c r="AB111" s="45" t="str">
        <f>CONCATENATE(IF(AND(AB109&lt;&gt;"",AB65&gt;0),"Zelle AB64. ",""),IF(AND(AB109&lt;&gt;"",AB67&gt;0),"Zelle AB66. ",""),IF(AND(AB109&lt;&gt;"",AB74&gt;0),"Zelle AB73. ",""),IF(AND(AB109&lt;&gt;"",AB76&gt;0),"Zelle AB75. ",""),IF(AND(AB109&lt;&gt;"",AB78&gt;0),"Zelle AB77. ",""),IF(AND(AB109&lt;&gt;"",AB80&gt;0),"Zelle AB79. ",""),"")</f>
        <v/>
      </c>
      <c r="AC111" s="45" t="str">
        <f>CONCATENATE(IF(AND(AC109&lt;&gt;"",AC65&gt;0),"Zelle AC64. ",""),IF(AND(AC109&lt;&gt;"",AC67&gt;0),"Zelle AC66. ",""),IF(AND(AC109&lt;&gt;"",AC74&gt;0),"Zelle AC73. ",""),IF(AND(AC109&lt;&gt;"",AC76&gt;0),"Zelle AC75. ",""),IF(AND(AC109&lt;&gt;"",AC78&gt;0),"Zelle AC77. ",""),IF(AND(AC109&lt;&gt;"",AC80&gt;0),"Zelle AC79. ",""),"")</f>
        <v/>
      </c>
      <c r="AD111" s="45"/>
      <c r="AE111" s="45"/>
      <c r="AF111" s="45"/>
      <c r="AG111" s="45"/>
      <c r="AH111" s="21"/>
    </row>
    <row r="112" spans="2:34" s="44" customFormat="1" hidden="1" x14ac:dyDescent="0.2">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21"/>
    </row>
    <row r="113" spans="5:34" s="44" customFormat="1" hidden="1" x14ac:dyDescent="0.2">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21"/>
    </row>
    <row r="114" spans="5:34" s="44" customFormat="1" hidden="1" x14ac:dyDescent="0.2">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21"/>
    </row>
    <row r="115" spans="5:34" s="44" customFormat="1" hidden="1" x14ac:dyDescent="0.2">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21"/>
    </row>
    <row r="116" spans="5:34" s="44" customFormat="1" hidden="1" x14ac:dyDescent="0.2">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21"/>
    </row>
    <row r="117" spans="5:34" s="44" customFormat="1" hidden="1" x14ac:dyDescent="0.2">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21"/>
    </row>
    <row r="118" spans="5:34" s="44" customFormat="1" hidden="1" x14ac:dyDescent="0.2">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21"/>
    </row>
    <row r="119" spans="5:34" s="44" customFormat="1" hidden="1" x14ac:dyDescent="0.2">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21"/>
    </row>
    <row r="120" spans="5:34" s="44" customFormat="1" hidden="1" x14ac:dyDescent="0.2">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21"/>
    </row>
    <row r="121" spans="5:34" s="44" customFormat="1" hidden="1" x14ac:dyDescent="0.2">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21"/>
    </row>
    <row r="122" spans="5:34" s="44" customFormat="1" hidden="1" x14ac:dyDescent="0.2">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21"/>
    </row>
    <row r="123" spans="5:34" s="44" customFormat="1" hidden="1" x14ac:dyDescent="0.2">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21"/>
    </row>
    <row r="124" spans="5:34" s="44" customFormat="1" hidden="1" x14ac:dyDescent="0.2">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21"/>
    </row>
    <row r="125" spans="5:34" s="44" customFormat="1" hidden="1" x14ac:dyDescent="0.2">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21"/>
    </row>
    <row r="126" spans="5:34" s="44" customFormat="1" hidden="1" x14ac:dyDescent="0.2">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21"/>
    </row>
    <row r="127" spans="5:34" s="44" customFormat="1" hidden="1" x14ac:dyDescent="0.2">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21"/>
    </row>
    <row r="128" spans="5:34" s="44" customFormat="1" hidden="1" x14ac:dyDescent="0.2">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21"/>
    </row>
    <row r="129" spans="5:34" s="44" customFormat="1" hidden="1" x14ac:dyDescent="0.2">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21"/>
    </row>
    <row r="130" spans="5:34" s="44" customFormat="1" hidden="1" x14ac:dyDescent="0.2">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21"/>
    </row>
    <row r="131" spans="5:34" s="44" customFormat="1" hidden="1" x14ac:dyDescent="0.2">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21"/>
    </row>
    <row r="132" spans="5:34" s="44" customFormat="1" hidden="1" x14ac:dyDescent="0.2">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21"/>
    </row>
    <row r="133" spans="5:34" s="44" customFormat="1" hidden="1" x14ac:dyDescent="0.2">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21"/>
    </row>
    <row r="134" spans="5:34" s="44" customFormat="1" hidden="1" x14ac:dyDescent="0.2">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21"/>
    </row>
    <row r="135" spans="5:34" s="44" customFormat="1" hidden="1" x14ac:dyDescent="0.2">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21"/>
    </row>
    <row r="136" spans="5:34" s="44" customFormat="1" hidden="1" x14ac:dyDescent="0.2">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21"/>
    </row>
    <row r="137" spans="5:34" s="44" customFormat="1" hidden="1" x14ac:dyDescent="0.2">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21"/>
    </row>
    <row r="138" spans="5:34" s="44" customFormat="1" hidden="1" x14ac:dyDescent="0.2">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21"/>
    </row>
    <row r="139" spans="5:34" s="44" customFormat="1" hidden="1" x14ac:dyDescent="0.2">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21"/>
    </row>
    <row r="140" spans="5:34" s="44" customFormat="1" hidden="1" x14ac:dyDescent="0.2">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21"/>
    </row>
    <row r="141" spans="5:34" s="44" customFormat="1" hidden="1" x14ac:dyDescent="0.2">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21"/>
    </row>
    <row r="142" spans="5:34" s="44" customFormat="1" hidden="1" x14ac:dyDescent="0.2">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21"/>
    </row>
    <row r="143" spans="5:34" s="44" customFormat="1" hidden="1" x14ac:dyDescent="0.2">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21"/>
    </row>
    <row r="144" spans="5:34" s="44" customFormat="1" hidden="1" x14ac:dyDescent="0.2">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21"/>
    </row>
    <row r="145" spans="5:34" s="44" customFormat="1" hidden="1" x14ac:dyDescent="0.2">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21"/>
    </row>
    <row r="146" spans="5:34" s="44" customFormat="1" hidden="1" x14ac:dyDescent="0.2">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21"/>
    </row>
    <row r="147" spans="5:34" s="44" customFormat="1" hidden="1" x14ac:dyDescent="0.2">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21"/>
    </row>
    <row r="148" spans="5:34" s="44" customFormat="1" hidden="1" x14ac:dyDescent="0.2">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21"/>
    </row>
    <row r="149" spans="5:34" s="44" customFormat="1" hidden="1" x14ac:dyDescent="0.2">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21"/>
    </row>
    <row r="150" spans="5:34" s="44" customFormat="1" hidden="1" x14ac:dyDescent="0.2">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21"/>
    </row>
    <row r="151" spans="5:34" s="44" customFormat="1" hidden="1" x14ac:dyDescent="0.2">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21"/>
    </row>
    <row r="152" spans="5:34" s="44" customFormat="1" hidden="1" x14ac:dyDescent="0.2">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21"/>
    </row>
    <row r="153" spans="5:34" s="44" customFormat="1" hidden="1" x14ac:dyDescent="0.2">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21"/>
    </row>
    <row r="154" spans="5:34" s="44" customFormat="1" hidden="1" x14ac:dyDescent="0.2">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21"/>
    </row>
    <row r="155" spans="5:34" s="44" customFormat="1" hidden="1" x14ac:dyDescent="0.2">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21"/>
    </row>
    <row r="156" spans="5:34" s="44" customFormat="1" hidden="1" x14ac:dyDescent="0.2">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21"/>
    </row>
    <row r="157" spans="5:34" s="44" customFormat="1" hidden="1" x14ac:dyDescent="0.2">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21"/>
    </row>
  </sheetData>
  <sheetProtection algorithmName="SHA-512" hashValue="HGdvS9RN9mZ5YgWEdyrYem1pIZTFWCB5kg2jE3Q/A4smJUoCsO0g/pHDPz1ohOtXfl66zrjnrYEah2LBAehdQg==" saltValue="JR36IN4PVbawA3pSyv5eiw==" spinCount="100000" sheet="1" selectLockedCells="1"/>
  <mergeCells count="65">
    <mergeCell ref="F24:F25"/>
    <mergeCell ref="D41:AF46"/>
    <mergeCell ref="B31:B34"/>
    <mergeCell ref="C31:C32"/>
    <mergeCell ref="C33:C34"/>
    <mergeCell ref="B35:D35"/>
    <mergeCell ref="B41:C44"/>
    <mergeCell ref="B37:H37"/>
    <mergeCell ref="B38:H38"/>
    <mergeCell ref="B39:H39"/>
    <mergeCell ref="B40:H40"/>
    <mergeCell ref="J37:P37"/>
    <mergeCell ref="J38:P38"/>
    <mergeCell ref="B1:AD1"/>
    <mergeCell ref="AE1:AF1"/>
    <mergeCell ref="C16:C17"/>
    <mergeCell ref="B18:D18"/>
    <mergeCell ref="AF3:AF6"/>
    <mergeCell ref="AE3:AE6"/>
    <mergeCell ref="B6:D6"/>
    <mergeCell ref="AD3:AD6"/>
    <mergeCell ref="B14:B17"/>
    <mergeCell ref="C14:C15"/>
    <mergeCell ref="B3:D3"/>
    <mergeCell ref="B4:D4"/>
    <mergeCell ref="B5:D5"/>
    <mergeCell ref="B10:B13"/>
    <mergeCell ref="C10:C11"/>
    <mergeCell ref="C79:C80"/>
    <mergeCell ref="C12:C13"/>
    <mergeCell ref="B64:B67"/>
    <mergeCell ref="C64:C65"/>
    <mergeCell ref="C66:C67"/>
    <mergeCell ref="B68:D68"/>
    <mergeCell ref="B48:C50"/>
    <mergeCell ref="D48:AF53"/>
    <mergeCell ref="B55:C57"/>
    <mergeCell ref="D55:F55"/>
    <mergeCell ref="H55:AF60"/>
    <mergeCell ref="J39:P39"/>
    <mergeCell ref="J40:P40"/>
    <mergeCell ref="B27:B30"/>
    <mergeCell ref="C27:C28"/>
    <mergeCell ref="C29:C30"/>
    <mergeCell ref="D87:AF92"/>
    <mergeCell ref="B73:B76"/>
    <mergeCell ref="B77:B80"/>
    <mergeCell ref="B87:C90"/>
    <mergeCell ref="B83:H83"/>
    <mergeCell ref="B84:H84"/>
    <mergeCell ref="B85:H85"/>
    <mergeCell ref="B86:H86"/>
    <mergeCell ref="J83:P83"/>
    <mergeCell ref="J84:P84"/>
    <mergeCell ref="J85:P85"/>
    <mergeCell ref="J86:P86"/>
    <mergeCell ref="B81:D81"/>
    <mergeCell ref="C73:C74"/>
    <mergeCell ref="C75:C76"/>
    <mergeCell ref="C77:C78"/>
    <mergeCell ref="B94:C96"/>
    <mergeCell ref="D94:AF99"/>
    <mergeCell ref="B101:C103"/>
    <mergeCell ref="D101:F101"/>
    <mergeCell ref="H101:AF106"/>
  </mergeCells>
  <conditionalFormatting sqref="B1">
    <cfRule type="containsText" dxfId="107" priority="22" operator="containsText" text="Bitte füllen Sie die Angaben zum EndoProthetikZentrum im Tabellenblatt 'Allgemeine Angaben' vollständig aus.">
      <formula>NOT(ISERROR(SEARCH("Bitte füllen Sie die Angaben zum EndoProthetikZentrum im Tabellenblatt 'Allgemeine Angaben' vollständig aus.",B1)))</formula>
    </cfRule>
  </conditionalFormatting>
  <conditionalFormatting sqref="D41">
    <cfRule type="expression" dxfId="106" priority="1179">
      <formula>AND(OR($B$37:$AF$39&lt;&gt;""),$D$41="")</formula>
    </cfRule>
  </conditionalFormatting>
  <conditionalFormatting sqref="D87">
    <cfRule type="expression" dxfId="105" priority="1181">
      <formula>AND(OR($B$83:$AF$85&lt;&gt;""),$D$87="")</formula>
    </cfRule>
  </conditionalFormatting>
  <conditionalFormatting sqref="D55:F55">
    <cfRule type="expression" dxfId="104" priority="14">
      <formula>$D$55=""</formula>
    </cfRule>
  </conditionalFormatting>
  <conditionalFormatting sqref="D101:F101">
    <cfRule type="expression" dxfId="103" priority="17">
      <formula>$D$101=""</formula>
    </cfRule>
  </conditionalFormatting>
  <conditionalFormatting sqref="E10:P17">
    <cfRule type="expression" dxfId="102" priority="34">
      <formula>OR(E10&lt;&gt;"",E$3="")</formula>
    </cfRule>
  </conditionalFormatting>
  <conditionalFormatting sqref="E64:P67">
    <cfRule type="expression" dxfId="101" priority="32">
      <formula>OR(E64&lt;&gt;"",E$3="")</formula>
    </cfRule>
  </conditionalFormatting>
  <conditionalFormatting sqref="E27:AC34">
    <cfRule type="expression" dxfId="100" priority="33">
      <formula>OR(E27&lt;&gt;"",E$3="")</formula>
    </cfRule>
  </conditionalFormatting>
  <conditionalFormatting sqref="E73:AC80">
    <cfRule type="expression" dxfId="99" priority="31">
      <formula>OR(E73&lt;&gt;"",E$3="")</formula>
    </cfRule>
  </conditionalFormatting>
  <conditionalFormatting sqref="F19 F26">
    <cfRule type="expression" dxfId="98" priority="35">
      <formula>IF(F19&lt;&gt;"",TRUE,FALSE)</formula>
    </cfRule>
    <cfRule type="expression" dxfId="97" priority="36">
      <formula>IF($D19&gt;0,TRUE,FALSE)</formula>
    </cfRule>
  </conditionalFormatting>
  <conditionalFormatting sqref="F22">
    <cfRule type="expression" dxfId="96" priority="10">
      <formula>IF(F22&lt;&gt;"",TRUE,FALSE)</formula>
    </cfRule>
    <cfRule type="expression" dxfId="95" priority="11">
      <formula>IF($D22&gt;0,TRUE,FALSE)</formula>
    </cfRule>
  </conditionalFormatting>
  <conditionalFormatting sqref="H20">
    <cfRule type="expression" dxfId="94" priority="21">
      <formula>OR($F$20=0,$H$20&lt;&gt;"")</formula>
    </cfRule>
  </conditionalFormatting>
  <conditionalFormatting sqref="H21">
    <cfRule type="expression" dxfId="93" priority="13">
      <formula>OR($F$21=0,$H$21&lt;&gt;"")</formula>
    </cfRule>
  </conditionalFormatting>
  <conditionalFormatting sqref="H23">
    <cfRule type="expression" dxfId="92" priority="1224">
      <formula>OR($F$23=0,$H$23&lt;&gt;"")</formula>
    </cfRule>
  </conditionalFormatting>
  <conditionalFormatting sqref="H24:H25">
    <cfRule type="expression" dxfId="91" priority="9">
      <formula>OR($F$24=0,$H$24&lt;&gt;"")</formula>
    </cfRule>
  </conditionalFormatting>
  <conditionalFormatting sqref="H25 L25">
    <cfRule type="expression" dxfId="90" priority="1231">
      <formula>OR($F$24=0,$H$25&lt;&gt;"")</formula>
    </cfRule>
  </conditionalFormatting>
  <conditionalFormatting sqref="H70">
    <cfRule type="expression" dxfId="89" priority="1230">
      <formula>OR($F$70=0,$H$70&lt;&gt;"")</formula>
    </cfRule>
  </conditionalFormatting>
  <conditionalFormatting sqref="H71">
    <cfRule type="expression" dxfId="88" priority="8">
      <formula>OR($F$71=0,$H$71&lt;&gt;"")</formula>
    </cfRule>
  </conditionalFormatting>
  <conditionalFormatting sqref="H55:AF60">
    <cfRule type="expression" dxfId="87" priority="15">
      <formula>$H$55&lt;&gt;""</formula>
    </cfRule>
  </conditionalFormatting>
  <conditionalFormatting sqref="H101:AF106">
    <cfRule type="expression" dxfId="85" priority="18">
      <formula>$H$101&lt;&gt;""</formula>
    </cfRule>
  </conditionalFormatting>
  <conditionalFormatting sqref="Q10:AC17">
    <cfRule type="expression" dxfId="83" priority="53">
      <formula>IF(AND(Q$3&lt;&gt;"",Q10=""),TRUE,FALSE)</formula>
    </cfRule>
  </conditionalFormatting>
  <conditionalFormatting sqref="Q64:AC67">
    <cfRule type="expression" dxfId="82" priority="48">
      <formula>IF(AND(Q$3&lt;&gt;"",Q64=""),TRUE,FALSE)</formula>
    </cfRule>
  </conditionalFormatting>
  <conditionalFormatting sqref="AE10 AE12 AE14 AE16 AE27 AE29 AE31 AE33 AE64 AE66 AE73 AE75 AE77 AE79">
    <cfRule type="expression" dxfId="81" priority="4">
      <formula>OR(AE10&lt;&gt;"",SUM(E11:AC11)=0)</formula>
    </cfRule>
  </conditionalFormatting>
  <conditionalFormatting sqref="AE11:AF11 AE13:AF13">
    <cfRule type="expression" dxfId="80" priority="81">
      <formula>IF(AND(#REF!&lt;&gt;"",AD11="",AE11="",$D11&lt;&gt;"Operateur "),TRUE,FALSE)</formula>
    </cfRule>
  </conditionalFormatting>
  <conditionalFormatting sqref="AE11:AF13">
    <cfRule type="expression" dxfId="79" priority="73">
      <formula>IF(AND($D11="Operateur ",AE11=""),TRUE,FALSE)</formula>
    </cfRule>
    <cfRule type="expression" dxfId="78" priority="72">
      <formula>IF(AND($D11="Operateur ",AE11&lt;&gt;""),TRUE,FALSE)</formula>
    </cfRule>
  </conditionalFormatting>
  <conditionalFormatting sqref="AE15:AF15 AE17:AF17">
    <cfRule type="expression" dxfId="77" priority="76">
      <formula>IF(AND(#REF!="Operateur ",AE15&lt;&gt;""),TRUE,FALSE)</formula>
    </cfRule>
    <cfRule type="expression" dxfId="76" priority="77">
      <formula>IF(AND(#REF!="Operateur ",AE15=""),TRUE,FALSE)</formula>
    </cfRule>
    <cfRule type="expression" dxfId="75" priority="78">
      <formula>IF(AND(#REF!&lt;&gt;"",AD15="",AE15="",#REF!&lt;&gt;"Operateur "),TRUE,FALSE)</formula>
    </cfRule>
  </conditionalFormatting>
  <conditionalFormatting sqref="AE28:AF28 AE30:AF30">
    <cfRule type="expression" dxfId="74" priority="66">
      <formula>IF(AND($D28="Operateur ",AE28&lt;&gt;""),TRUE,FALSE)</formula>
    </cfRule>
    <cfRule type="expression" dxfId="73" priority="67">
      <formula>IF(AND($D28="Operateur ",AE28=""),TRUE,FALSE)</formula>
    </cfRule>
    <cfRule type="expression" dxfId="72" priority="68">
      <formula>IF(AND(#REF!&lt;&gt;"",AD28="",AE28="",$D28&lt;&gt;"Operateur "),TRUE,FALSE)</formula>
    </cfRule>
  </conditionalFormatting>
  <conditionalFormatting sqref="AE32:AF32 AE34:AF34">
    <cfRule type="expression" dxfId="71" priority="61">
      <formula>IF(AND(#REF!="Operateur ",AE32&lt;&gt;""),TRUE,FALSE)</formula>
    </cfRule>
    <cfRule type="expression" dxfId="70" priority="62">
      <formula>IF(AND(#REF!="Operateur ",AE32=""),TRUE,FALSE)</formula>
    </cfRule>
    <cfRule type="expression" dxfId="69" priority="63">
      <formula>IF(AND(#REF!&lt;&gt;"",AD32="",AE32="",#REF!&lt;&gt;"Operateur "),TRUE,FALSE)</formula>
    </cfRule>
  </conditionalFormatting>
  <conditionalFormatting sqref="AE65:AF65 AE67:AF67 AE74:AF74 AE76:AF76">
    <cfRule type="expression" dxfId="68" priority="46">
      <formula>IF(AND($B65="Operateur ",AE65=""),TRUE,FALSE)</formula>
    </cfRule>
    <cfRule type="expression" dxfId="67" priority="47">
      <formula>IF(AND(#REF!&lt;&gt;"",AD65="",AE65="",$B65&lt;&gt;"Operateur "),TRUE,FALSE)</formula>
    </cfRule>
    <cfRule type="expression" dxfId="66" priority="45">
      <formula>IF(AND($B65="Operateur ",AE65&lt;&gt;""),TRUE,FALSE)</formula>
    </cfRule>
  </conditionalFormatting>
  <conditionalFormatting sqref="AE78:AF78 AE80:AF80">
    <cfRule type="expression" dxfId="65" priority="39">
      <formula>IF(AND(#REF!&lt;&gt;"",AD78="",AE78="",#REF!&lt;&gt;"Operateur "),TRUE,FALSE)</formula>
    </cfRule>
    <cfRule type="expression" dxfId="64" priority="38">
      <formula>IF(AND(#REF!="Operateur ",AE78=""),TRUE,FALSE)</formula>
    </cfRule>
    <cfRule type="expression" dxfId="63" priority="37">
      <formula>IF(AND(#REF!="Operateur ",AE78&lt;&gt;""),TRUE,FALSE)</formula>
    </cfRule>
  </conditionalFormatting>
  <conditionalFormatting sqref="AF10 AF12 AF14 AF16 AF27 AF29 AF31 AF33 AF64 AF66 AF73 AF75 AF77 AF79">
    <cfRule type="expression" dxfId="62" priority="3">
      <formula>AF10&lt;&gt;""</formula>
    </cfRule>
  </conditionalFormatting>
  <dataValidations count="13">
    <dataValidation type="whole" operator="lessThanOrEqual" allowBlank="1" showInputMessage="1" showErrorMessage="1" errorTitle="Ungültige Eingabe" error="Eingabe einer ganzen Zahl, die kleiner oder gleich der Gesamtanzahl an Hüft-Endoprothesenwechsel ist." sqref="H23" xr:uid="{3CAB95F9-51D9-419B-A4B0-ADF358FC9E3A}">
      <formula1>F23</formula1>
    </dataValidation>
    <dataValidation type="whole" operator="lessThanOrEqual" allowBlank="1" showInputMessage="1" showErrorMessage="1" errorTitle="Ungültige Eingabe" error="Eingabe einer ganzen Zahl, die kleiner oder gleich der Gesamtanzahl an Knie-Endoprothesenwechsel ist." sqref="H24:H25 U24:U25" xr:uid="{9819D505-6036-41EB-8FCB-5ED8869A642D}">
      <formula1>F24</formula1>
    </dataValidation>
    <dataValidation type="textLength" operator="lessThanOrEqual" allowBlank="1" showInputMessage="1" showErrorMessage="1" error="Textlänge auf 3000 Zeichen begrenzt." sqref="D41 D87 D94 D48" xr:uid="{E2CD8F6C-C765-4688-A3C3-21AC4288195F}">
      <formula1>3000</formula1>
    </dataValidation>
    <dataValidation type="whole" operator="greaterThanOrEqual" allowBlank="1" showInputMessage="1" showErrorMessage="1" errorTitle="Ungültige Eingabe" error="Eingabe einer ganzen Zahl." sqref="AE12:AF12 AE14:AF14 E64:AC67 AE10:AF10 AE78:AF78 AE16:AF16 E27:AC34 E73:AC80 E10:AC17" xr:uid="{BAF404DA-AD05-4D5B-9A0B-939D2516903B}">
      <formula1>0</formula1>
    </dataValidation>
    <dataValidation type="whole" operator="greaterThanOrEqual" allowBlank="1" showInputMessage="1" showErrorMessage="1" errorTitle="Ungültige Eingabe" error=" muss eine positive ganze Zahl sein." sqref="AE68:AF68" xr:uid="{36671842-33BA-420E-A009-D9189A3B143E}">
      <formula1>0</formula1>
    </dataValidation>
    <dataValidation type="whole" operator="lessThanOrEqual" allowBlank="1" showInputMessage="1" showErrorMessage="1" error="Eingabe einer ganzen Zahl, die kleiner oder gleich der Gesamtanzahl an Hüftfrakturendoprotheseneingriffen ist." sqref="H71" xr:uid="{A040B29A-C4E3-4B6A-831D-1A8DAEA41E80}">
      <formula1>F71</formula1>
    </dataValidation>
    <dataValidation type="whole" operator="greaterThanOrEqual" allowBlank="1" showInputMessage="1" showErrorMessage="1" error="Eingabe einer ganzen Zahl." sqref="AE27:AF27 AE29:AF29 AE31:AF33 AE64:AF64 AE66:AF66 AE73:AF73 AE75:AF75 AE77:AF77 AE79:AF79" xr:uid="{5A3E94FB-DDA2-4BE2-82D4-9DF4C47112B6}">
      <formula1>0</formula1>
    </dataValidation>
    <dataValidation operator="lessThanOrEqual" allowBlank="1" showInputMessage="1" showErrorMessage="1" sqref="D102:G106 G101:H101 G55:H55 D56:G60" xr:uid="{A98DDB50-B8F5-42D9-98AF-61B19C42C220}"/>
    <dataValidation type="whole" operator="lessThanOrEqual" allowBlank="1" showInputMessage="1" showErrorMessage="1" errorTitle="Ungültige Eingabe" error="Eingabe einer ganzen Zahl, die kleiner oder gleich der Gesamtanzahl an Hüft-Primärendoprotheseneingriffe ist." sqref="H20" xr:uid="{23862FD6-D99B-4776-B4AB-63ED18A52B87}">
      <formula1>F20</formula1>
    </dataValidation>
    <dataValidation type="whole" operator="lessThanOrEqual" allowBlank="1" showInputMessage="1" showErrorMessage="1" errorTitle="Ungültige Eingabe" error="Eingabe einer ganzen Zahl, die kleiner oder gleich der Gesamtanzahl an Knie-Primärendoprotheseneingriffe ist." sqref="H21:H22" xr:uid="{865346C8-FCB0-4E82-AF4D-12A283387649}">
      <formula1>F21</formula1>
    </dataValidation>
    <dataValidation type="whole" operator="lessThanOrEqual" allowBlank="1" showInputMessage="1" showErrorMessage="1" errorTitle="Ungültige Eingabe" error="Eingabe einer ganzen Zahl, die kleiner oder gleich der Gesamtanzahl an Hüftfrakturendoprotheseneingriffen ist." sqref="H70" xr:uid="{8D5BE263-A134-4932-B423-F68ED87C4D89}">
      <formula1>F70</formula1>
    </dataValidation>
    <dataValidation type="whole" operator="lessThanOrEqual" allowBlank="1" showInputMessage="1" showErrorMessage="1" errorTitle="Ungültige Eingabe" error="Eingabe einer ganzen Zahl, die kleiner oder gleich der Gesamtanzahl an Knie-Endoprothesenwechsel ist." sqref="L25" xr:uid="{7917CB07-E748-403F-AA90-08D64EC1B9EF}">
      <formula1>#REF!</formula1>
    </dataValidation>
    <dataValidation type="whole" operator="lessThanOrEqual" allowBlank="1" showInputMessage="1" showErrorMessage="1" errorTitle="Ungültige Eingabe" error="Eingabe einer ganzen Zahl, die kleiner oder gleich der Gesamtanzahl an Knie-Endoprothesenwechsel ist." sqref="H25" xr:uid="{090E3392-06F9-4CEA-AD67-20001A145826}">
      <formula1>I24</formula1>
    </dataValidation>
  </dataValidations>
  <hyperlinks>
    <hyperlink ref="AE1" location="Inhalt!A1" display="zurück zum Inhaltsverzeichnis" xr:uid="{00000000-0004-0000-0200-000000000000}"/>
    <hyperlink ref="AE1:AF1" location="'Vorwort &amp; Inhaltsverzeichnis'!C43" display="zurück zum Inhaltsverzeichnis" xr:uid="{00000000-0004-0000-0200-000001000000}"/>
  </hyperlinks>
  <pageMargins left="0.25" right="0.25" top="0.75" bottom="0.75" header="0.3" footer="0.3"/>
  <pageSetup paperSize="9" scale="57" fitToHeight="0" orientation="landscape" r:id="rId1"/>
  <rowBreaks count="1" manualBreakCount="1">
    <brk id="53" max="16383" man="1"/>
  </rowBreaks>
  <ignoredErrors>
    <ignoredError sqref="AD18 AD35 AD68 AD81" formula="1"/>
  </ignoredErrors>
  <extLst>
    <ext xmlns:x14="http://schemas.microsoft.com/office/spreadsheetml/2009/9/main" uri="{78C0D931-6437-407d-A8EE-F0AAD7539E65}">
      <x14:conditionalFormattings>
        <x14:conditionalFormatting xmlns:xm="http://schemas.microsoft.com/office/excel/2006/main">
          <x14:cfRule type="expression" priority="16" id="{7BF7F89E-3F85-40BA-A1B7-D93B85544A8A}">
            <xm:f>OR(D55=Hilfstabelle!$F$5,D55=Hilfstabelle!$F$6)</xm:f>
            <x14:dxf>
              <fill>
                <patternFill>
                  <bgColor theme="9" tint="-0.24994659260841701"/>
                </patternFill>
              </fill>
            </x14:dxf>
          </x14:cfRule>
          <xm:sqref>H55:AF60</xm:sqref>
        </x14:conditionalFormatting>
        <x14:conditionalFormatting xmlns:xm="http://schemas.microsoft.com/office/excel/2006/main">
          <x14:cfRule type="expression" priority="19" id="{F4EF884F-421E-41E7-AA61-286F4858699F}">
            <xm:f>OR(D101=Hilfstabelle!$F$5,D101=Hilfstabelle!$F$6)</xm:f>
            <x14:dxf>
              <fill>
                <patternFill>
                  <bgColor theme="9" tint="-0.24994659260841701"/>
                </patternFill>
              </fill>
            </x14:dxf>
          </x14:cfRule>
          <xm:sqref>H101:AF106</xm:sqref>
        </x14:conditionalFormatting>
      </x14:conditionalFormattings>
    </ex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Bitte benutzen Sie die Dropdown-Funktion." xr:uid="{3EF22EF7-743E-4DAB-B107-707DA3DD0455}">
          <x14:formula1>
            <xm:f>Hilfstabelle!$F$4:$F$7</xm:f>
          </x14:formula1>
          <xm:sqref>D101 D55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XEW460"/>
  <sheetViews>
    <sheetView showGridLines="0" zoomScaleNormal="100" workbookViewId="0">
      <selection activeCell="D108" sqref="D108:K113"/>
    </sheetView>
  </sheetViews>
  <sheetFormatPr baseColWidth="10" defaultColWidth="0" defaultRowHeight="12.75" zeroHeight="1" outlineLevelRow="1" x14ac:dyDescent="0.2"/>
  <cols>
    <col min="1" max="1" width="1.85546875" style="60" customWidth="1"/>
    <col min="2" max="2" width="0.85546875" style="60" customWidth="1"/>
    <col min="3" max="4" width="21.28515625" style="60" customWidth="1"/>
    <col min="5" max="5" width="2.7109375" style="62" customWidth="1"/>
    <col min="6" max="10" width="17.42578125" style="62" customWidth="1"/>
    <col min="11" max="11" width="17.42578125" style="60" customWidth="1"/>
    <col min="12" max="13" width="0.85546875" style="60" customWidth="1"/>
    <col min="14" max="16377" width="0" style="44" hidden="1"/>
    <col min="16378" max="16384" width="9.42578125" style="44" hidden="1"/>
  </cols>
  <sheetData>
    <row r="1" spans="1:13" ht="15" customHeight="1" x14ac:dyDescent="0.2">
      <c r="A1" s="340"/>
      <c r="B1" s="53"/>
      <c r="C1" s="44"/>
      <c r="D1" s="49"/>
      <c r="E1" s="49"/>
      <c r="F1" s="44"/>
      <c r="G1" s="44"/>
      <c r="H1" s="44"/>
      <c r="I1" s="44"/>
      <c r="J1" s="440" t="s">
        <v>91</v>
      </c>
      <c r="K1" s="440"/>
      <c r="L1" s="440"/>
      <c r="M1" s="44"/>
    </row>
    <row r="2" spans="1:13" ht="13.5" thickBot="1" x14ac:dyDescent="0.25">
      <c r="A2" s="44"/>
      <c r="B2" s="44"/>
      <c r="C2" s="41"/>
      <c r="D2" s="44"/>
      <c r="E2" s="44"/>
      <c r="F2" s="44"/>
      <c r="G2" s="44"/>
      <c r="H2" s="44"/>
      <c r="I2" s="44"/>
      <c r="J2" s="44"/>
      <c r="K2" s="44"/>
      <c r="L2" s="44"/>
      <c r="M2" s="44"/>
    </row>
    <row r="3" spans="1:13" x14ac:dyDescent="0.2">
      <c r="A3" s="44"/>
      <c r="B3" s="159"/>
      <c r="C3" s="160"/>
      <c r="D3" s="161"/>
      <c r="E3" s="161"/>
      <c r="F3" s="162"/>
      <c r="G3" s="162"/>
      <c r="H3" s="162"/>
      <c r="I3" s="162"/>
      <c r="J3" s="162"/>
      <c r="K3" s="162"/>
      <c r="L3" s="163"/>
      <c r="M3" s="44"/>
    </row>
    <row r="4" spans="1:13" x14ac:dyDescent="0.2">
      <c r="A4" s="44"/>
      <c r="B4" s="164"/>
      <c r="C4" s="200" t="s">
        <v>131</v>
      </c>
      <c r="D4" s="165" t="str">
        <f>IF('Allgemeine Angaben'!Text10="","Bitte füllen Sie die Angaben zum EndoProthetikZentrum im Tabellenblatt 'Allgemeine Angaben' vollständig aus.",'Allgemeine Angaben'!Text10)</f>
        <v>Bitte füllen Sie die Angaben zum EndoProthetikZentrum im Tabellenblatt 'Allgemeine Angaben' vollständig aus.</v>
      </c>
      <c r="E4" s="166"/>
      <c r="F4" s="167"/>
      <c r="G4" s="167"/>
      <c r="H4" s="167"/>
      <c r="I4" s="167"/>
      <c r="J4" s="167"/>
      <c r="K4" s="167"/>
      <c r="L4" s="168"/>
      <c r="M4" s="44"/>
    </row>
    <row r="5" spans="1:13" ht="13.5" customHeight="1" thickBot="1" x14ac:dyDescent="0.25">
      <c r="A5" s="44"/>
      <c r="B5" s="164"/>
      <c r="C5" s="167"/>
      <c r="D5" s="167"/>
      <c r="E5" s="166"/>
      <c r="F5" s="167"/>
      <c r="G5" s="167"/>
      <c r="H5" s="167"/>
      <c r="I5" s="167"/>
      <c r="J5" s="167"/>
      <c r="K5" s="167"/>
      <c r="L5" s="168"/>
      <c r="M5" s="44"/>
    </row>
    <row r="6" spans="1:13" ht="71.25" customHeight="1" thickBot="1" x14ac:dyDescent="0.25">
      <c r="A6" s="44"/>
      <c r="B6" s="164"/>
      <c r="C6" s="520" t="str">
        <f>IF('Allgemeine Angaben'!L8=Hilfstabelle!D5,"Gesamtfallzahl 
inklusive: 
Notfälle (Fälle ohne Beteiligung eines (S-)HO),
Osteosynthetische Versorgung nach periproth. Fraktur","Gesamtfallzahl 
inklusive: 
Notfälle (Fälle ohne Beteiligung eines HO),
Osteosynthetische Versorgung nach periproth. Fraktur")</f>
        <v>Gesamtfallzahl 
inklusive: 
Notfälle (Fälle ohne Beteiligung eines HO),
Osteosynthetische Versorgung nach periproth. Fraktur</v>
      </c>
      <c r="D6" s="521"/>
      <c r="E6" s="171"/>
      <c r="F6" s="198">
        <f>C39+C49+C56+C66+C70+C74</f>
        <v>0</v>
      </c>
      <c r="G6" s="167"/>
      <c r="H6" s="205"/>
      <c r="I6" s="205"/>
      <c r="J6" s="205"/>
      <c r="K6" s="205"/>
      <c r="L6" s="168"/>
      <c r="M6" s="44"/>
    </row>
    <row r="7" spans="1:13" ht="13.5" thickBot="1" x14ac:dyDescent="0.25">
      <c r="A7" s="44"/>
      <c r="B7" s="164"/>
      <c r="C7" s="167"/>
      <c r="D7" s="167"/>
      <c r="E7" s="171"/>
      <c r="F7" s="167"/>
      <c r="G7" s="167"/>
      <c r="H7" s="167"/>
      <c r="I7" s="167"/>
      <c r="J7" s="167"/>
      <c r="K7" s="167"/>
      <c r="L7" s="168"/>
      <c r="M7" s="44"/>
    </row>
    <row r="8" spans="1:13" ht="67.5" customHeight="1" thickBot="1" x14ac:dyDescent="0.25">
      <c r="A8" s="44"/>
      <c r="B8" s="164"/>
      <c r="C8" s="520" t="str">
        <f>IF('Allgemeine Angaben'!L8=Hilfstabelle!D5,"Mindestfallzahl
ohne:  
Notfälle (Fälle ohne Beteiligung eines (S-)HO), 
Osteosynthetische Versorgung nach periproth. Fraktur","Mindestfallzahl
ohne:  
Notfälle (Fälle ohne Beteiligung eines HO),
Osteosynthetische Versorgung nach periproth. Fraktur")</f>
        <v>Mindestfallzahl
ohne:  
Notfälle (Fälle ohne Beteiligung eines HO),
Osteosynthetische Versorgung nach periproth. Fraktur</v>
      </c>
      <c r="D8" s="521"/>
      <c r="E8" s="170"/>
      <c r="F8" s="199">
        <f>SUM(H11:K11,H18:K18,H24:K24)</f>
        <v>0</v>
      </c>
      <c r="G8" s="167"/>
      <c r="H8" s="167"/>
      <c r="I8" s="167"/>
      <c r="J8" s="167"/>
      <c r="K8" s="167"/>
      <c r="L8" s="168"/>
      <c r="M8" s="44"/>
    </row>
    <row r="9" spans="1:13" ht="12.75" customHeight="1" thickBot="1" x14ac:dyDescent="0.25">
      <c r="A9" s="44"/>
      <c r="B9" s="164"/>
      <c r="C9" s="167"/>
      <c r="D9" s="167"/>
      <c r="E9" s="170"/>
      <c r="F9" s="167"/>
      <c r="G9" s="170"/>
      <c r="H9" s="170"/>
      <c r="I9" s="170"/>
      <c r="J9" s="170"/>
      <c r="K9" s="170"/>
      <c r="L9" s="168"/>
      <c r="M9" s="44"/>
    </row>
    <row r="10" spans="1:13" ht="51.75" customHeight="1" thickBot="1" x14ac:dyDescent="0.25">
      <c r="A10" s="44"/>
      <c r="B10" s="164"/>
      <c r="C10" s="508" t="str">
        <f>IF(AND('Allgemeine Angaben'!L8="EPZ",F8&lt;100),"Die Mindestfallzahl von mindestens 100 endoprothetischen Eingriffen ist nicht erreicht. (Zelle F8)",IF(AND('Allgemeine Angaben'!L8="EPZmax",SUM(J11:K11,J24:K24,J18:K18)&lt;50,F8&lt;200),"Die Mindestfallzahl von mindestens 200 endoprothetischen Eingriffen und davon 50 Wechseloperationen ist nicht erreicht. (Zelle F8 sowie JK11 &amp; JK18 &amp; JK24)",IF(AND('Allgemeine Angaben'!L8="EPZmax",F8&lt;200),"Die Mindestfallzahl von mindestens 200 endoprothetischen Eingriffen ist nicht erreicht. (Zelle F8)",IF(AND('Allgemeine Angaben'!L8="EPZmax",SUM(J11:K11,J24:K24,J18:K18)&lt;50),"Die Mindestfallzahl von mindestens 50 Wechseloperationen ist nicht erreicht. (Zellen JK11 &amp; JK18 &amp; JK24)",""))))</f>
        <v/>
      </c>
      <c r="D10" s="508"/>
      <c r="E10" s="508"/>
      <c r="F10" s="508"/>
      <c r="G10" s="167"/>
      <c r="H10" s="207" t="s">
        <v>983</v>
      </c>
      <c r="I10" s="207" t="s">
        <v>984</v>
      </c>
      <c r="J10" s="206" t="s">
        <v>105</v>
      </c>
      <c r="K10" s="208" t="s">
        <v>106</v>
      </c>
      <c r="L10" s="168"/>
      <c r="M10" s="44"/>
    </row>
    <row r="11" spans="1:13" ht="12.75" customHeight="1" thickBot="1" x14ac:dyDescent="0.25">
      <c r="A11" s="44"/>
      <c r="B11" s="164"/>
      <c r="C11" s="508"/>
      <c r="D11" s="508"/>
      <c r="E11" s="508"/>
      <c r="F11" s="508"/>
      <c r="G11" s="167"/>
      <c r="H11" s="67">
        <f>SUM(F39:G39)</f>
        <v>0</v>
      </c>
      <c r="I11" s="67">
        <f>SUM(I39:J39)</f>
        <v>0</v>
      </c>
      <c r="J11" s="67">
        <f>SUM(F49:G49)</f>
        <v>0</v>
      </c>
      <c r="K11" s="67">
        <f>SUM(I49:J49)</f>
        <v>0</v>
      </c>
      <c r="L11" s="168"/>
      <c r="M11" s="44"/>
    </row>
    <row r="12" spans="1:13" ht="12.75" customHeight="1" x14ac:dyDescent="0.2">
      <c r="A12" s="44"/>
      <c r="B12" s="164"/>
      <c r="C12" s="240"/>
      <c r="D12" s="240"/>
      <c r="E12" s="240"/>
      <c r="F12" s="240"/>
      <c r="G12" s="167"/>
      <c r="H12" s="66" t="s">
        <v>975</v>
      </c>
      <c r="I12" s="66" t="s">
        <v>975</v>
      </c>
      <c r="J12" s="66" t="s">
        <v>975</v>
      </c>
      <c r="K12" s="65" t="s">
        <v>975</v>
      </c>
      <c r="L12" s="168"/>
      <c r="M12" s="44"/>
    </row>
    <row r="13" spans="1:13" ht="12.75" customHeight="1" thickBot="1" x14ac:dyDescent="0.25">
      <c r="A13" s="44"/>
      <c r="B13" s="164"/>
      <c r="C13" s="508" t="str">
        <f>IF(AND('Allgemeine Angaben'!L8="EPZ",SUM(H11,H24))&lt;50,"Die Anforderung an 50 Hüftendoprothesen pro Jahr und operativem Standort an einem EndoProthetikZentrum wird nicht erfüllt. (Zellen H11 und H24)",IF(AND('Allgemeine Angaben'!L8="EPZmax",SUM(H11,H24))&lt;50,"Die Anforderung an 50 Hüftendoprothesen pro Jahr und operativem Standort an einem EndoProthetikZentrum der Maximalversorgung wird nicht erfüllt. (Zellen H11 und H24)",""))</f>
        <v/>
      </c>
      <c r="D13" s="508"/>
      <c r="E13" s="508"/>
      <c r="F13" s="508"/>
      <c r="G13" s="167"/>
      <c r="H13" s="275">
        <f>H39</f>
        <v>0</v>
      </c>
      <c r="I13" s="275">
        <f>K39</f>
        <v>0</v>
      </c>
      <c r="J13" s="275">
        <f>H49</f>
        <v>0</v>
      </c>
      <c r="K13" s="277">
        <f>K49</f>
        <v>0</v>
      </c>
      <c r="L13" s="168"/>
      <c r="M13" s="44"/>
    </row>
    <row r="14" spans="1:13" ht="12.75" customHeight="1" x14ac:dyDescent="0.2">
      <c r="A14" s="44"/>
      <c r="B14" s="164"/>
      <c r="C14" s="508"/>
      <c r="D14" s="508"/>
      <c r="E14" s="508"/>
      <c r="F14" s="508"/>
      <c r="G14" s="167"/>
      <c r="H14" s="65" t="s">
        <v>973</v>
      </c>
      <c r="I14" s="65" t="s">
        <v>974</v>
      </c>
      <c r="J14" s="167"/>
      <c r="K14" s="167"/>
      <c r="L14" s="168"/>
      <c r="M14" s="44"/>
    </row>
    <row r="15" spans="1:13" ht="12.75" customHeight="1" thickBot="1" x14ac:dyDescent="0.25">
      <c r="A15" s="44"/>
      <c r="B15" s="164"/>
      <c r="C15" s="508"/>
      <c r="D15" s="508"/>
      <c r="E15" s="508"/>
      <c r="F15" s="508"/>
      <c r="G15" s="167"/>
      <c r="H15" s="277">
        <f>D42</f>
        <v>0</v>
      </c>
      <c r="I15" s="277">
        <f>D45</f>
        <v>0</v>
      </c>
      <c r="J15" s="167"/>
      <c r="K15" s="167"/>
      <c r="L15" s="168"/>
      <c r="M15" s="44"/>
    </row>
    <row r="16" spans="1:13" ht="12.75" customHeight="1" thickBot="1" x14ac:dyDescent="0.25">
      <c r="A16" s="44"/>
      <c r="B16" s="164"/>
      <c r="C16" s="240"/>
      <c r="D16" s="240"/>
      <c r="E16" s="240"/>
      <c r="F16" s="240"/>
      <c r="G16" s="167"/>
      <c r="H16" s="170"/>
      <c r="I16" s="170"/>
      <c r="J16" s="170"/>
      <c r="K16" s="170"/>
      <c r="L16" s="168"/>
      <c r="M16" s="44"/>
    </row>
    <row r="17" spans="1:13" ht="51.75" thickBot="1" x14ac:dyDescent="0.25">
      <c r="A17" s="44"/>
      <c r="B17" s="164"/>
      <c r="C17" s="508" t="str">
        <f>IF(AND('Allgemeine Angaben'!L8="EPZ",I15&lt;50),"Die Anforderung an 50 elektive bikondyläre Knietotalendoprothesen pro Jahr und operativem Standort an einem EndoProthetikZentrum scheint nicht erfüllt zu werden. Bitte erläutern Sie den Sachverhalt unterhalb. (Zelle I15)",IF(AND('Allgemeine Angaben'!L8="EPZmax",I15&lt;50),"Die Anforderung an 50 elektive bikondyläre Knietotalendoprothesen pro Jahr und operativem Standort an einem EndoProthetikZentrum der Maximalversorgung scheint nicht erfüllt zu werden. Bitte erläutern Sie den Sachverhalt unterhalb. (Zelle I15)",""))</f>
        <v/>
      </c>
      <c r="D17" s="508"/>
      <c r="E17" s="508"/>
      <c r="F17" s="508"/>
      <c r="G17" s="167"/>
      <c r="H17" s="206" t="s">
        <v>122</v>
      </c>
      <c r="I17" s="208" t="s">
        <v>126</v>
      </c>
      <c r="J17" s="206" t="s">
        <v>346</v>
      </c>
      <c r="K17" s="208" t="s">
        <v>347</v>
      </c>
      <c r="L17" s="168"/>
      <c r="M17" s="44"/>
    </row>
    <row r="18" spans="1:13" ht="12.75" customHeight="1" thickBot="1" x14ac:dyDescent="0.25">
      <c r="A18" s="44"/>
      <c r="B18" s="164"/>
      <c r="C18" s="167"/>
      <c r="D18" s="240"/>
      <c r="E18" s="240"/>
      <c r="F18" s="240"/>
      <c r="G18" s="167"/>
      <c r="H18" s="67">
        <f>SUM('2.2.3 Fallzahlen'!AD27:AD28)</f>
        <v>0</v>
      </c>
      <c r="I18" s="67">
        <f>SUM('2.2.3 Fallzahlen'!AD29:AD30)</f>
        <v>0</v>
      </c>
      <c r="J18" s="67">
        <f>SUM('2.2.3 Fallzahlen'!AD31:AD32)</f>
        <v>0</v>
      </c>
      <c r="K18" s="67">
        <f>SUM('2.2.3 Fallzahlen'!AD33:AD34)</f>
        <v>0</v>
      </c>
      <c r="L18" s="168"/>
      <c r="M18" s="44"/>
    </row>
    <row r="19" spans="1:13" ht="22.5" x14ac:dyDescent="0.2">
      <c r="A19" s="44"/>
      <c r="B19" s="164"/>
      <c r="C19" s="508" t="str">
        <f>IF(AND('Allgemeine Angaben'!L8="EPZ",SUM(H11:K11,H18:K18)&lt;51),"Es wird nicht mehr als die Hälfte der Mindestanforderung der endoprothetischen Versorgungen an ein EndoProthetikZentrum durch elektive Eingriffe erbracht.", IF(AND('Allgemeine Angaben'!L8="EPZmax",SUM(H11:K11,H18:K18)&lt;101),"Es wird nicht mehr als die Hälfte der Mindestanforderung der endoprothetischen Versorgungen an ein EndoProthetikZentrum der Maximalversorgung durch elektive Eingriffe erbracht.",""))</f>
        <v/>
      </c>
      <c r="D19" s="508"/>
      <c r="E19" s="508"/>
      <c r="F19" s="508"/>
      <c r="G19" s="167"/>
      <c r="H19" s="66" t="s">
        <v>99</v>
      </c>
      <c r="I19" s="65" t="s">
        <v>99</v>
      </c>
      <c r="J19" s="66" t="s">
        <v>99</v>
      </c>
      <c r="K19" s="65" t="s">
        <v>99</v>
      </c>
      <c r="L19" s="168"/>
      <c r="M19" s="44"/>
    </row>
    <row r="20" spans="1:13" ht="13.5" thickBot="1" x14ac:dyDescent="0.25">
      <c r="A20" s="44"/>
      <c r="B20" s="164"/>
      <c r="C20" s="508"/>
      <c r="D20" s="508"/>
      <c r="E20" s="508"/>
      <c r="F20" s="508"/>
      <c r="G20" s="167"/>
      <c r="H20" s="110">
        <f>'2.2.3 Fallzahlen'!AF27</f>
        <v>0</v>
      </c>
      <c r="I20" s="111">
        <f>'2.2.3 Fallzahlen'!AF29</f>
        <v>0</v>
      </c>
      <c r="J20" s="110">
        <f>'2.2.3 Fallzahlen'!AF31</f>
        <v>0</v>
      </c>
      <c r="K20" s="111">
        <f>'2.2.3 Fallzahlen'!AF33</f>
        <v>0</v>
      </c>
      <c r="L20" s="168"/>
      <c r="M20" s="44"/>
    </row>
    <row r="21" spans="1:13" ht="13.5" customHeight="1" thickBot="1" x14ac:dyDescent="0.25">
      <c r="A21" s="44"/>
      <c r="B21" s="164"/>
      <c r="C21" s="259"/>
      <c r="D21" s="259"/>
      <c r="E21" s="259"/>
      <c r="F21" s="259"/>
      <c r="G21" s="167"/>
      <c r="H21" s="197"/>
      <c r="I21" s="197"/>
      <c r="J21" s="197"/>
      <c r="K21" s="167"/>
      <c r="L21" s="168"/>
      <c r="M21" s="44"/>
    </row>
    <row r="22" spans="1:13" ht="13.5" customHeight="1" thickBot="1" x14ac:dyDescent="0.25">
      <c r="A22" s="44"/>
      <c r="B22" s="164"/>
      <c r="C22" s="259"/>
      <c r="D22" s="259"/>
      <c r="E22" s="259"/>
      <c r="F22" s="259"/>
      <c r="G22" s="167"/>
      <c r="H22" s="511" t="s">
        <v>109</v>
      </c>
      <c r="I22" s="512"/>
      <c r="J22" s="511" t="s">
        <v>110</v>
      </c>
      <c r="K22" s="512"/>
      <c r="L22" s="168"/>
      <c r="M22" s="44"/>
    </row>
    <row r="23" spans="1:13" ht="54.75" customHeight="1" thickBot="1" x14ac:dyDescent="0.25">
      <c r="A23" s="44"/>
      <c r="B23" s="164"/>
      <c r="C23" s="259"/>
      <c r="D23" s="259"/>
      <c r="E23" s="259"/>
      <c r="F23" s="259"/>
      <c r="G23" s="167"/>
      <c r="H23" s="212" t="s">
        <v>856</v>
      </c>
      <c r="I23" s="213" t="s">
        <v>857</v>
      </c>
      <c r="J23" s="207" t="s">
        <v>107</v>
      </c>
      <c r="K23" s="276" t="s">
        <v>108</v>
      </c>
      <c r="L23" s="168"/>
      <c r="M23" s="44"/>
    </row>
    <row r="24" spans="1:13" ht="13.5" customHeight="1" thickBot="1" x14ac:dyDescent="0.25">
      <c r="A24" s="44"/>
      <c r="B24" s="164"/>
      <c r="C24" s="240"/>
      <c r="D24" s="240"/>
      <c r="E24" s="240"/>
      <c r="F24" s="240"/>
      <c r="G24" s="167"/>
      <c r="H24" s="67">
        <f>SUM(F56:G56)</f>
        <v>0</v>
      </c>
      <c r="I24" s="67">
        <f>SUM(I56:J56)</f>
        <v>0</v>
      </c>
      <c r="J24" s="67">
        <f>SUM(F66:G66)</f>
        <v>0</v>
      </c>
      <c r="K24" s="67">
        <f>SUM(I66:J66)</f>
        <v>0</v>
      </c>
      <c r="L24" s="168"/>
      <c r="M24" s="44"/>
    </row>
    <row r="25" spans="1:13" ht="22.5" x14ac:dyDescent="0.2">
      <c r="A25" s="44"/>
      <c r="B25" s="164"/>
      <c r="C25" s="240"/>
      <c r="D25" s="240"/>
      <c r="E25" s="240"/>
      <c r="F25" s="240"/>
      <c r="G25" s="167"/>
      <c r="H25" s="66" t="s">
        <v>99</v>
      </c>
      <c r="I25" s="65" t="s">
        <v>99</v>
      </c>
      <c r="J25" s="66" t="s">
        <v>99</v>
      </c>
      <c r="K25" s="65" t="s">
        <v>99</v>
      </c>
      <c r="L25" s="168"/>
      <c r="M25" s="44"/>
    </row>
    <row r="26" spans="1:13" ht="13.5" thickBot="1" x14ac:dyDescent="0.25">
      <c r="A26" s="44"/>
      <c r="B26" s="164"/>
      <c r="C26" s="240"/>
      <c r="D26" s="240"/>
      <c r="E26" s="240"/>
      <c r="F26" s="240"/>
      <c r="G26" s="197"/>
      <c r="H26" s="277">
        <f>H56</f>
        <v>0</v>
      </c>
      <c r="I26" s="277">
        <f>K56</f>
        <v>0</v>
      </c>
      <c r="J26" s="275">
        <f>H66</f>
        <v>0</v>
      </c>
      <c r="K26" s="277">
        <f>K66</f>
        <v>0</v>
      </c>
      <c r="L26" s="168"/>
      <c r="M26" s="44"/>
    </row>
    <row r="27" spans="1:13" x14ac:dyDescent="0.2">
      <c r="A27" s="44"/>
      <c r="B27" s="164"/>
      <c r="C27" s="240"/>
      <c r="D27" s="240"/>
      <c r="E27" s="240"/>
      <c r="F27" s="240"/>
      <c r="G27" s="197"/>
      <c r="H27" s="65" t="s">
        <v>973</v>
      </c>
      <c r="I27" s="167"/>
      <c r="J27" s="167"/>
      <c r="K27" s="167"/>
      <c r="L27" s="168"/>
      <c r="M27" s="44"/>
    </row>
    <row r="28" spans="1:13" ht="13.5" thickBot="1" x14ac:dyDescent="0.25">
      <c r="A28" s="44"/>
      <c r="B28" s="164"/>
      <c r="C28" s="240"/>
      <c r="D28" s="240"/>
      <c r="E28" s="240"/>
      <c r="F28" s="240"/>
      <c r="G28" s="197"/>
      <c r="H28" s="277">
        <f>D59</f>
        <v>0</v>
      </c>
      <c r="I28" s="167"/>
      <c r="J28" s="167"/>
      <c r="K28" s="167"/>
      <c r="L28" s="168"/>
      <c r="M28" s="44"/>
    </row>
    <row r="29" spans="1:13" ht="13.5" thickBot="1" x14ac:dyDescent="0.25">
      <c r="A29" s="44"/>
      <c r="B29" s="164"/>
      <c r="C29" s="167"/>
      <c r="D29" s="167"/>
      <c r="E29" s="167"/>
      <c r="F29" s="167"/>
      <c r="G29" s="167"/>
      <c r="H29" s="167"/>
      <c r="I29" s="167"/>
      <c r="J29" s="167"/>
      <c r="K29" s="167"/>
      <c r="L29" s="168"/>
      <c r="M29" s="44"/>
    </row>
    <row r="30" spans="1:13" ht="13.5" customHeight="1" thickBot="1" x14ac:dyDescent="0.25">
      <c r="A30" s="44"/>
      <c r="B30" s="164"/>
      <c r="C30" s="167"/>
      <c r="D30" s="167"/>
      <c r="E30" s="167"/>
      <c r="F30" s="167"/>
      <c r="G30" s="167"/>
      <c r="H30" s="511" t="s">
        <v>125</v>
      </c>
      <c r="I30" s="529"/>
      <c r="J30" s="529"/>
      <c r="K30" s="512"/>
      <c r="L30" s="168"/>
      <c r="M30" s="44"/>
    </row>
    <row r="31" spans="1:13" ht="32.25" customHeight="1" thickBot="1" x14ac:dyDescent="0.25">
      <c r="A31" s="44"/>
      <c r="B31" s="164"/>
      <c r="C31" s="167"/>
      <c r="D31" s="167"/>
      <c r="E31" s="167"/>
      <c r="F31" s="167"/>
      <c r="G31" s="167"/>
      <c r="H31" s="530" t="s">
        <v>181</v>
      </c>
      <c r="I31" s="531"/>
      <c r="J31" s="530" t="s">
        <v>185</v>
      </c>
      <c r="K31" s="531"/>
      <c r="L31" s="168"/>
      <c r="M31" s="44"/>
    </row>
    <row r="32" spans="1:13" ht="15.75" customHeight="1" thickBot="1" x14ac:dyDescent="0.25">
      <c r="A32" s="44"/>
      <c r="B32" s="164"/>
      <c r="C32" s="167"/>
      <c r="D32" s="167"/>
      <c r="E32" s="167"/>
      <c r="F32" s="167"/>
      <c r="G32" s="167"/>
      <c r="H32" s="532">
        <f>SUM(F70:G70)</f>
        <v>0</v>
      </c>
      <c r="I32" s="533"/>
      <c r="J32" s="532">
        <f>SUM(I70:J70)</f>
        <v>0</v>
      </c>
      <c r="K32" s="533"/>
      <c r="L32" s="168"/>
      <c r="M32" s="44"/>
    </row>
    <row r="33" spans="1:13" ht="24.75" customHeight="1" x14ac:dyDescent="0.2">
      <c r="A33" s="44"/>
      <c r="B33" s="164"/>
      <c r="C33" s="167"/>
      <c r="D33" s="167"/>
      <c r="E33" s="167"/>
      <c r="F33" s="167"/>
      <c r="G33" s="167"/>
      <c r="H33" s="514" t="s">
        <v>99</v>
      </c>
      <c r="I33" s="515"/>
      <c r="J33" s="514" t="s">
        <v>99</v>
      </c>
      <c r="K33" s="515"/>
      <c r="L33" s="168"/>
      <c r="M33" s="44"/>
    </row>
    <row r="34" spans="1:13" ht="15" customHeight="1" thickBot="1" x14ac:dyDescent="0.25">
      <c r="A34" s="44"/>
      <c r="B34" s="164"/>
      <c r="C34" s="171"/>
      <c r="D34" s="171"/>
      <c r="E34" s="171"/>
      <c r="F34" s="171"/>
      <c r="G34" s="167"/>
      <c r="H34" s="516">
        <f>H70</f>
        <v>0</v>
      </c>
      <c r="I34" s="517"/>
      <c r="J34" s="516">
        <f>K70</f>
        <v>0</v>
      </c>
      <c r="K34" s="517"/>
      <c r="L34" s="168"/>
      <c r="M34" s="44"/>
    </row>
    <row r="35" spans="1:13" ht="13.5" thickBot="1" x14ac:dyDescent="0.25">
      <c r="A35" s="44"/>
      <c r="B35" s="169"/>
      <c r="C35" s="172"/>
      <c r="D35" s="172"/>
      <c r="E35" s="172"/>
      <c r="F35" s="172"/>
      <c r="G35" s="173"/>
      <c r="H35" s="173"/>
      <c r="I35" s="173"/>
      <c r="J35" s="173"/>
      <c r="K35" s="174"/>
      <c r="L35" s="175"/>
      <c r="M35" s="44"/>
    </row>
    <row r="36" spans="1:13" ht="13.5" thickBot="1" x14ac:dyDescent="0.25">
      <c r="A36" s="44"/>
      <c r="B36" s="44"/>
      <c r="C36" s="54"/>
      <c r="D36" s="54"/>
      <c r="E36" s="54"/>
      <c r="F36" s="183"/>
      <c r="G36" s="184"/>
      <c r="H36" s="184"/>
      <c r="I36" s="184"/>
      <c r="J36" s="184"/>
      <c r="K36" s="184"/>
      <c r="L36" s="184"/>
      <c r="M36" s="44"/>
    </row>
    <row r="37" spans="1:13" x14ac:dyDescent="0.2">
      <c r="A37" s="44"/>
      <c r="B37" s="44"/>
      <c r="C37" s="509" t="s">
        <v>721</v>
      </c>
      <c r="D37" s="501" t="s">
        <v>101</v>
      </c>
      <c r="E37" s="44"/>
      <c r="F37" s="505" t="s">
        <v>21</v>
      </c>
      <c r="G37" s="506"/>
      <c r="H37" s="507"/>
      <c r="I37" s="505" t="s">
        <v>20</v>
      </c>
      <c r="J37" s="506"/>
      <c r="K37" s="507"/>
      <c r="L37" s="43"/>
      <c r="M37" s="44"/>
    </row>
    <row r="38" spans="1:13" ht="26.25" thickBot="1" x14ac:dyDescent="0.25">
      <c r="A38" s="44"/>
      <c r="B38" s="44"/>
      <c r="C38" s="510"/>
      <c r="D38" s="502"/>
      <c r="E38" s="44"/>
      <c r="F38" s="22" t="s">
        <v>66</v>
      </c>
      <c r="G38" s="64" t="s">
        <v>67</v>
      </c>
      <c r="H38" s="23" t="str">
        <f>IF('Allgemeine Angaben'!L8=Hilfstabelle!D5,"ohne Beteiligung eines (S-)HO","ohne Beteiligung eines HO")</f>
        <v>ohne Beteiligung eines HO</v>
      </c>
      <c r="I38" s="63" t="s">
        <v>66</v>
      </c>
      <c r="J38" s="64" t="s">
        <v>67</v>
      </c>
      <c r="K38" s="23" t="str">
        <f>IF('Allgemeine Angaben'!L8=Hilfstabelle!D5,"ohne Beteiligung eines (S-)HO","ohne Beteiligung eines HO")</f>
        <v>ohne Beteiligung eines HO</v>
      </c>
      <c r="L38" s="184"/>
      <c r="M38" s="44"/>
    </row>
    <row r="39" spans="1:13" s="44" customFormat="1" ht="13.5" thickBot="1" x14ac:dyDescent="0.25">
      <c r="C39" s="274">
        <f>SUM(F39:K39)</f>
        <v>0</v>
      </c>
      <c r="D39" s="12">
        <f>SUM(G39,J39)</f>
        <v>0</v>
      </c>
      <c r="F39" s="12">
        <f>'2.2.3 Fallzahlen'!AD10</f>
        <v>0</v>
      </c>
      <c r="G39" s="12">
        <f>'2.2.3 Fallzahlen'!AD11</f>
        <v>0</v>
      </c>
      <c r="H39" s="12">
        <f>'2.2.3 Fallzahlen'!AF10</f>
        <v>0</v>
      </c>
      <c r="I39" s="24">
        <f>'2.2.3 Fallzahlen'!AD12</f>
        <v>0</v>
      </c>
      <c r="J39" s="12">
        <f>'2.2.3 Fallzahlen'!AD13</f>
        <v>0</v>
      </c>
      <c r="K39" s="12">
        <f>'2.2.3 Fallzahlen'!AF12</f>
        <v>0</v>
      </c>
      <c r="L39" s="184"/>
    </row>
    <row r="40" spans="1:13" ht="13.5" thickBot="1" x14ac:dyDescent="0.25">
      <c r="A40" s="44"/>
      <c r="B40" s="44"/>
      <c r="C40" s="183"/>
      <c r="D40" s="183"/>
      <c r="E40" s="183"/>
      <c r="F40" s="183"/>
      <c r="G40" s="184"/>
      <c r="H40" s="184"/>
      <c r="I40" s="184"/>
      <c r="J40" s="184"/>
      <c r="K40" s="184"/>
      <c r="L40" s="184"/>
      <c r="M40" s="44"/>
    </row>
    <row r="41" spans="1:13" ht="54.75" customHeight="1" thickBot="1" x14ac:dyDescent="0.25">
      <c r="A41" s="44"/>
      <c r="B41" s="44"/>
      <c r="C41" s="183"/>
      <c r="D41" s="281" t="s">
        <v>981</v>
      </c>
      <c r="E41" s="183"/>
      <c r="F41" s="183"/>
      <c r="G41" s="184"/>
      <c r="H41" s="184"/>
      <c r="I41" s="184"/>
      <c r="J41" s="184"/>
      <c r="K41" s="184"/>
      <c r="L41" s="184"/>
      <c r="M41" s="44"/>
    </row>
    <row r="42" spans="1:13" ht="13.5" thickBot="1" x14ac:dyDescent="0.25">
      <c r="A42" s="44"/>
      <c r="B42" s="44"/>
      <c r="C42" s="183"/>
      <c r="D42" s="12">
        <f>'2.2.3 Fallzahlen'!H20</f>
        <v>0</v>
      </c>
      <c r="E42" s="183"/>
      <c r="F42" s="183"/>
      <c r="G42" s="184"/>
      <c r="H42" s="184"/>
      <c r="I42" s="184"/>
      <c r="J42" s="184"/>
      <c r="K42" s="184"/>
      <c r="L42" s="184"/>
      <c r="M42" s="44"/>
    </row>
    <row r="43" spans="1:13" ht="13.5" thickBot="1" x14ac:dyDescent="0.25">
      <c r="A43" s="44"/>
      <c r="B43" s="44"/>
      <c r="C43" s="183"/>
      <c r="D43" s="183"/>
      <c r="E43" s="183"/>
      <c r="F43" s="183"/>
      <c r="G43" s="184"/>
      <c r="H43" s="184"/>
      <c r="I43" s="184"/>
      <c r="J43" s="184"/>
      <c r="K43" s="184"/>
      <c r="L43" s="184"/>
      <c r="M43" s="44"/>
    </row>
    <row r="44" spans="1:13" ht="51.75" thickBot="1" x14ac:dyDescent="0.25">
      <c r="A44" s="44"/>
      <c r="B44" s="44"/>
      <c r="C44" s="183"/>
      <c r="D44" s="281" t="s">
        <v>982</v>
      </c>
      <c r="E44" s="183"/>
      <c r="F44" s="183"/>
      <c r="G44" s="184"/>
      <c r="H44" s="184"/>
      <c r="I44" s="184"/>
      <c r="J44" s="184"/>
      <c r="K44" s="184"/>
      <c r="L44" s="184"/>
      <c r="M44" s="44"/>
    </row>
    <row r="45" spans="1:13" ht="13.5" thickBot="1" x14ac:dyDescent="0.25">
      <c r="A45" s="44"/>
      <c r="B45" s="44"/>
      <c r="C45" s="183"/>
      <c r="D45" s="12">
        <f>'2.2.3 Fallzahlen'!H21</f>
        <v>0</v>
      </c>
      <c r="E45" s="183"/>
      <c r="F45" s="183"/>
      <c r="G45" s="184"/>
      <c r="H45" s="184"/>
      <c r="I45" s="184"/>
      <c r="J45" s="184"/>
      <c r="K45" s="184"/>
      <c r="L45" s="184"/>
      <c r="M45" s="44"/>
    </row>
    <row r="46" spans="1:13" ht="13.5" thickBot="1" x14ac:dyDescent="0.25">
      <c r="A46" s="44"/>
      <c r="B46" s="44"/>
      <c r="C46" s="183"/>
      <c r="D46" s="183"/>
      <c r="E46" s="183"/>
      <c r="F46" s="183"/>
      <c r="G46" s="184"/>
      <c r="H46" s="184"/>
      <c r="I46" s="184"/>
      <c r="J46" s="184"/>
      <c r="K46" s="184"/>
      <c r="L46" s="184"/>
      <c r="M46" s="44"/>
    </row>
    <row r="47" spans="1:13" x14ac:dyDescent="0.2">
      <c r="A47" s="44"/>
      <c r="B47" s="44"/>
      <c r="C47" s="509" t="s">
        <v>111</v>
      </c>
      <c r="D47" s="501" t="s">
        <v>101</v>
      </c>
      <c r="E47" s="44"/>
      <c r="F47" s="505" t="s">
        <v>21</v>
      </c>
      <c r="G47" s="506"/>
      <c r="H47" s="507"/>
      <c r="I47" s="506" t="s">
        <v>20</v>
      </c>
      <c r="J47" s="506"/>
      <c r="K47" s="507"/>
      <c r="L47" s="43"/>
      <c r="M47" s="44"/>
    </row>
    <row r="48" spans="1:13" ht="26.25" thickBot="1" x14ac:dyDescent="0.25">
      <c r="A48" s="44"/>
      <c r="B48" s="44"/>
      <c r="C48" s="510"/>
      <c r="D48" s="502"/>
      <c r="E48" s="44"/>
      <c r="F48" s="22" t="s">
        <v>66</v>
      </c>
      <c r="G48" s="64" t="s">
        <v>67</v>
      </c>
      <c r="H48" s="23" t="str">
        <f>IF('Allgemeine Angaben'!L8=Hilfstabelle!D5,"ohne Beteiligung eines (S-)HO","ohne Beteiligung eines HO")</f>
        <v>ohne Beteiligung eines HO</v>
      </c>
      <c r="I48" s="63" t="s">
        <v>66</v>
      </c>
      <c r="J48" s="64" t="s">
        <v>67</v>
      </c>
      <c r="K48" s="23" t="str">
        <f>IF('Allgemeine Angaben'!L8=Hilfstabelle!D5,"ohne Beteiligung eines (S-)HO","ohne Beteiligung eines HO")</f>
        <v>ohne Beteiligung eines HO</v>
      </c>
      <c r="L48" s="184"/>
      <c r="M48" s="44"/>
    </row>
    <row r="49" spans="1:13" s="44" customFormat="1" ht="13.5" thickBot="1" x14ac:dyDescent="0.25">
      <c r="C49" s="274">
        <f>SUM(F49:K49)</f>
        <v>0</v>
      </c>
      <c r="D49" s="12">
        <f>SUM(G49,J49)</f>
        <v>0</v>
      </c>
      <c r="F49" s="12">
        <f>'2.2.3 Fallzahlen'!AD14</f>
        <v>0</v>
      </c>
      <c r="G49" s="12">
        <f>'2.2.3 Fallzahlen'!AD15</f>
        <v>0</v>
      </c>
      <c r="H49" s="12">
        <f>'2.2.3 Fallzahlen'!AF14</f>
        <v>0</v>
      </c>
      <c r="I49" s="24">
        <f>'2.2.3 Fallzahlen'!AD16</f>
        <v>0</v>
      </c>
      <c r="J49" s="12">
        <f>'2.2.3 Fallzahlen'!AD17</f>
        <v>0</v>
      </c>
      <c r="K49" s="12">
        <f>'2.2.3 Fallzahlen'!AF16</f>
        <v>0</v>
      </c>
      <c r="L49" s="184"/>
    </row>
    <row r="50" spans="1:13" s="44" customFormat="1" ht="13.5" thickBot="1" x14ac:dyDescent="0.25">
      <c r="L50" s="184"/>
    </row>
    <row r="51" spans="1:13" ht="52.5" customHeight="1" thickBot="1" x14ac:dyDescent="0.25">
      <c r="A51" s="44"/>
      <c r="B51" s="44"/>
      <c r="C51" s="534"/>
      <c r="D51" s="282" t="s">
        <v>344</v>
      </c>
      <c r="E51" s="44"/>
      <c r="F51" s="503" t="s">
        <v>21</v>
      </c>
      <c r="G51" s="504"/>
      <c r="H51" s="513"/>
      <c r="I51" s="503" t="s">
        <v>20</v>
      </c>
      <c r="J51" s="504"/>
      <c r="K51" s="365" t="s">
        <v>1104</v>
      </c>
      <c r="L51" s="184"/>
      <c r="M51" s="44"/>
    </row>
    <row r="52" spans="1:13" ht="15.75" customHeight="1" thickBot="1" x14ac:dyDescent="0.25">
      <c r="A52" s="44"/>
      <c r="B52" s="44"/>
      <c r="C52" s="534"/>
      <c r="D52" s="12">
        <f>SUM(F52:K52)</f>
        <v>0</v>
      </c>
      <c r="E52" s="44"/>
      <c r="F52" s="503">
        <f>'2.2.3 Fallzahlen'!H23</f>
        <v>0</v>
      </c>
      <c r="G52" s="504"/>
      <c r="H52" s="513"/>
      <c r="I52" s="503">
        <f>'2.2.3 Fallzahlen'!H25</f>
        <v>0</v>
      </c>
      <c r="J52" s="504"/>
      <c r="K52" s="27">
        <f>'2.2.3 Fallzahlen'!H24</f>
        <v>0</v>
      </c>
      <c r="L52" s="184"/>
      <c r="M52" s="44"/>
    </row>
    <row r="53" spans="1:13" ht="13.5" thickBot="1" x14ac:dyDescent="0.25">
      <c r="A53" s="44"/>
      <c r="B53" s="44"/>
      <c r="C53" s="183"/>
      <c r="D53" s="183"/>
      <c r="E53" s="183"/>
      <c r="F53" s="183"/>
      <c r="G53" s="184"/>
      <c r="H53" s="184"/>
      <c r="I53" s="184"/>
      <c r="J53" s="184"/>
      <c r="K53" s="184"/>
      <c r="L53" s="184"/>
      <c r="M53" s="44"/>
    </row>
    <row r="54" spans="1:13" x14ac:dyDescent="0.2">
      <c r="A54" s="44"/>
      <c r="B54" s="44"/>
      <c r="C54" s="509" t="s">
        <v>855</v>
      </c>
      <c r="D54" s="501" t="s">
        <v>101</v>
      </c>
      <c r="E54" s="44"/>
      <c r="F54" s="505" t="s">
        <v>21</v>
      </c>
      <c r="G54" s="506"/>
      <c r="H54" s="507"/>
      <c r="I54" s="505" t="s">
        <v>20</v>
      </c>
      <c r="J54" s="506"/>
      <c r="K54" s="507"/>
      <c r="L54" s="43"/>
      <c r="M54" s="44"/>
    </row>
    <row r="55" spans="1:13" ht="36.75" thickBot="1" x14ac:dyDescent="0.25">
      <c r="A55" s="44"/>
      <c r="B55" s="44"/>
      <c r="C55" s="510"/>
      <c r="D55" s="502"/>
      <c r="E55" s="44"/>
      <c r="F55" s="22" t="s">
        <v>66</v>
      </c>
      <c r="G55" s="64" t="s">
        <v>67</v>
      </c>
      <c r="H55" s="26" t="str">
        <f>IF('Allgemeine Angaben'!L8=Hilfstabelle!D5,"ohne Beteiligung eines (S-)HO - Notfalloperationen","ohne Beteiligung eines HO - Notfalloperationen")</f>
        <v>ohne Beteiligung eines HO - Notfalloperationen</v>
      </c>
      <c r="I55" s="22" t="s">
        <v>66</v>
      </c>
      <c r="J55" s="64" t="s">
        <v>67</v>
      </c>
      <c r="K55" s="26" t="str">
        <f>IF('Allgemeine Angaben'!L8=Hilfstabelle!D5,"ohne Beteiligung eines (S-)HO - Notfalloperationen","ohne Beteiligung eines HO - Notfalloperationen")</f>
        <v>ohne Beteiligung eines HO - Notfalloperationen</v>
      </c>
      <c r="L55" s="184"/>
      <c r="M55" s="44"/>
    </row>
    <row r="56" spans="1:13" s="44" customFormat="1" ht="13.5" thickBot="1" x14ac:dyDescent="0.25">
      <c r="C56" s="206">
        <f>SUM(F56:K56)</f>
        <v>0</v>
      </c>
      <c r="D56" s="12">
        <f>SUM(G56,J56)</f>
        <v>0</v>
      </c>
      <c r="F56" s="25">
        <f>'2.2.3 Fallzahlen'!AD64</f>
        <v>0</v>
      </c>
      <c r="G56" s="25">
        <f>'2.2.3 Fallzahlen'!AD65</f>
        <v>0</v>
      </c>
      <c r="H56" s="25">
        <f>'2.2.3 Fallzahlen'!AF64</f>
        <v>0</v>
      </c>
      <c r="I56" s="25">
        <f>'2.2.3 Fallzahlen'!AD66</f>
        <v>0</v>
      </c>
      <c r="J56" s="25">
        <f>'2.2.3 Fallzahlen'!AD67</f>
        <v>0</v>
      </c>
      <c r="K56" s="12">
        <f>'2.2.3 Fallzahlen'!AF66</f>
        <v>0</v>
      </c>
      <c r="L56" s="184"/>
    </row>
    <row r="57" spans="1:13" ht="13.5" thickBot="1" x14ac:dyDescent="0.25">
      <c r="A57" s="44"/>
      <c r="B57" s="44"/>
      <c r="C57" s="183"/>
      <c r="D57" s="183"/>
      <c r="E57" s="183"/>
      <c r="F57" s="183"/>
      <c r="G57" s="184"/>
      <c r="H57" s="184"/>
      <c r="I57" s="184"/>
      <c r="J57" s="184"/>
      <c r="K57" s="184"/>
      <c r="L57" s="184"/>
      <c r="M57" s="44"/>
    </row>
    <row r="58" spans="1:13" ht="51.75" thickBot="1" x14ac:dyDescent="0.25">
      <c r="A58" s="44"/>
      <c r="B58" s="44"/>
      <c r="C58" s="183"/>
      <c r="D58" s="281" t="s">
        <v>972</v>
      </c>
      <c r="E58" s="183"/>
      <c r="F58" s="183"/>
      <c r="G58" s="184"/>
      <c r="H58" s="184"/>
      <c r="I58" s="184"/>
      <c r="J58" s="184"/>
      <c r="K58" s="184"/>
      <c r="L58" s="184"/>
      <c r="M58" s="44"/>
    </row>
    <row r="59" spans="1:13" ht="13.5" thickBot="1" x14ac:dyDescent="0.25">
      <c r="A59" s="44"/>
      <c r="B59" s="44"/>
      <c r="C59" s="183"/>
      <c r="D59" s="12">
        <f>'2.2.3 Fallzahlen'!H70</f>
        <v>0</v>
      </c>
      <c r="E59" s="183"/>
      <c r="F59" s="183"/>
      <c r="G59" s="184"/>
      <c r="H59" s="184"/>
      <c r="I59" s="184"/>
      <c r="J59" s="184"/>
      <c r="K59" s="184"/>
      <c r="L59" s="184"/>
      <c r="M59" s="44"/>
    </row>
    <row r="60" spans="1:13" ht="13.5" thickBot="1" x14ac:dyDescent="0.25">
      <c r="A60" s="44"/>
      <c r="B60" s="44"/>
      <c r="C60" s="183"/>
      <c r="D60" s="183"/>
      <c r="E60" s="183"/>
      <c r="F60" s="183"/>
      <c r="G60" s="184"/>
      <c r="H60" s="184"/>
      <c r="I60" s="184"/>
      <c r="J60" s="184"/>
      <c r="K60" s="184"/>
      <c r="L60" s="184"/>
      <c r="M60" s="44"/>
    </row>
    <row r="61" spans="1:13" s="44" customFormat="1" ht="59.25" customHeight="1" thickBot="1" x14ac:dyDescent="0.25">
      <c r="C61" s="534"/>
      <c r="D61" s="281" t="s">
        <v>858</v>
      </c>
    </row>
    <row r="62" spans="1:13" s="44" customFormat="1" ht="13.5" thickBot="1" x14ac:dyDescent="0.25">
      <c r="C62" s="534"/>
      <c r="D62" s="12">
        <f>'2.2.3 Fallzahlen'!H71</f>
        <v>0</v>
      </c>
    </row>
    <row r="63" spans="1:13" ht="13.5" thickBot="1" x14ac:dyDescent="0.25">
      <c r="A63" s="44"/>
      <c r="B63" s="44"/>
      <c r="C63" s="183"/>
      <c r="D63" s="183"/>
      <c r="E63" s="183"/>
      <c r="F63" s="183"/>
      <c r="G63" s="184"/>
      <c r="H63" s="184"/>
      <c r="I63" s="184"/>
      <c r="J63" s="184"/>
      <c r="K63" s="184"/>
      <c r="L63" s="184"/>
      <c r="M63" s="44"/>
    </row>
    <row r="64" spans="1:13" x14ac:dyDescent="0.2">
      <c r="A64" s="44"/>
      <c r="B64" s="44"/>
      <c r="C64" s="509" t="s">
        <v>112</v>
      </c>
      <c r="D64" s="522" t="s">
        <v>101</v>
      </c>
      <c r="E64" s="44"/>
      <c r="F64" s="557" t="s">
        <v>52</v>
      </c>
      <c r="G64" s="506"/>
      <c r="H64" s="507"/>
      <c r="I64" s="557" t="s">
        <v>53</v>
      </c>
      <c r="J64" s="506"/>
      <c r="K64" s="507"/>
      <c r="L64" s="43"/>
      <c r="M64" s="44"/>
    </row>
    <row r="65" spans="1:14" ht="36.75" thickBot="1" x14ac:dyDescent="0.25">
      <c r="A65" s="44"/>
      <c r="B65" s="44"/>
      <c r="C65" s="510"/>
      <c r="D65" s="523"/>
      <c r="E65" s="44"/>
      <c r="F65" s="22" t="s">
        <v>66</v>
      </c>
      <c r="G65" s="64" t="s">
        <v>67</v>
      </c>
      <c r="H65" s="26" t="str">
        <f>IF('Allgemeine Angaben'!L8=Hilfstabelle!D5,"ohne Beteiligung eines (S-)HO - Notfalloperationen","ohne Beteiligung eines HO - Notfalloperationen")</f>
        <v>ohne Beteiligung eines HO - Notfalloperationen</v>
      </c>
      <c r="I65" s="22" t="s">
        <v>66</v>
      </c>
      <c r="J65" s="64" t="s">
        <v>67</v>
      </c>
      <c r="K65" s="26" t="str">
        <f>IF('Allgemeine Angaben'!L8=Hilfstabelle!D5,"ohne Beteiligung eines (S-)HO - Notfalloperationen","ohne Beteiligung eines HO - Notfalloperationen")</f>
        <v>ohne Beteiligung eines HO - Notfalloperationen</v>
      </c>
      <c r="L65" s="75"/>
      <c r="M65" s="44"/>
    </row>
    <row r="66" spans="1:14" ht="13.5" thickBot="1" x14ac:dyDescent="0.25">
      <c r="A66" s="44"/>
      <c r="B66" s="44"/>
      <c r="C66" s="206">
        <f>SUM(F66:K66)</f>
        <v>0</v>
      </c>
      <c r="D66" s="12">
        <f>SUM(G66,J66)</f>
        <v>0</v>
      </c>
      <c r="E66" s="44"/>
      <c r="F66" s="25">
        <f>'2.2.3 Fallzahlen'!AD73</f>
        <v>0</v>
      </c>
      <c r="G66" s="25">
        <f>'2.2.3 Fallzahlen'!AD74</f>
        <v>0</v>
      </c>
      <c r="H66" s="25">
        <f>'2.2.3 Fallzahlen'!AF73</f>
        <v>0</v>
      </c>
      <c r="I66" s="25">
        <f>'2.2.3 Fallzahlen'!AD75</f>
        <v>0</v>
      </c>
      <c r="J66" s="12">
        <f>'2.2.3 Fallzahlen'!AD76</f>
        <v>0</v>
      </c>
      <c r="K66" s="12">
        <f>'2.2.3 Fallzahlen'!AF75</f>
        <v>0</v>
      </c>
      <c r="L66" s="184"/>
      <c r="M66" s="44"/>
    </row>
    <row r="67" spans="1:14" ht="13.5" thickBot="1" x14ac:dyDescent="0.25">
      <c r="A67" s="44"/>
      <c r="B67" s="44"/>
      <c r="C67" s="183"/>
      <c r="D67" s="183"/>
      <c r="E67" s="183"/>
      <c r="F67" s="183"/>
      <c r="G67" s="184"/>
      <c r="H67" s="184"/>
      <c r="I67" s="184"/>
      <c r="J67" s="184"/>
      <c r="K67" s="184"/>
      <c r="L67" s="184"/>
      <c r="M67" s="44"/>
    </row>
    <row r="68" spans="1:14" x14ac:dyDescent="0.2">
      <c r="A68" s="44"/>
      <c r="B68" s="44"/>
      <c r="C68" s="509" t="s">
        <v>348</v>
      </c>
      <c r="D68" s="522" t="s">
        <v>101</v>
      </c>
      <c r="E68" s="44"/>
      <c r="F68" s="505" t="s">
        <v>21</v>
      </c>
      <c r="G68" s="506"/>
      <c r="H68" s="507"/>
      <c r="I68" s="505" t="s">
        <v>20</v>
      </c>
      <c r="J68" s="506"/>
      <c r="K68" s="507"/>
      <c r="L68" s="43"/>
      <c r="M68" s="44"/>
    </row>
    <row r="69" spans="1:14" ht="36.75" thickBot="1" x14ac:dyDescent="0.25">
      <c r="A69" s="44"/>
      <c r="B69" s="44"/>
      <c r="C69" s="510"/>
      <c r="D69" s="523"/>
      <c r="E69" s="44"/>
      <c r="F69" s="22" t="s">
        <v>66</v>
      </c>
      <c r="G69" s="64" t="s">
        <v>67</v>
      </c>
      <c r="H69" s="26" t="str">
        <f>IF('Allgemeine Angaben'!L8=Hilfstabelle!D5,"ohne Beteiligung eines (S-)HO - Notfalloperationen","ohne Beteiligung eines HO - Notfalloperationen")</f>
        <v>ohne Beteiligung eines HO - Notfalloperationen</v>
      </c>
      <c r="I69" s="22" t="s">
        <v>66</v>
      </c>
      <c r="J69" s="64" t="s">
        <v>67</v>
      </c>
      <c r="K69" s="26" t="str">
        <f>IF('Allgemeine Angaben'!L8=Hilfstabelle!D5,"ohne Beteiligung eines (S-)HO - Notfalloperationen","ohne Beteiligung eines HO - Notfalloperationen")</f>
        <v>ohne Beteiligung eines HO - Notfalloperationen</v>
      </c>
      <c r="L69" s="75"/>
      <c r="M69" s="44"/>
    </row>
    <row r="70" spans="1:14" ht="13.5" thickBot="1" x14ac:dyDescent="0.25">
      <c r="A70" s="44"/>
      <c r="B70" s="44"/>
      <c r="C70" s="206">
        <f>SUM(F70:K70)</f>
        <v>0</v>
      </c>
      <c r="D70" s="12">
        <f>SUM(G70,J70)</f>
        <v>0</v>
      </c>
      <c r="E70" s="44"/>
      <c r="F70" s="4">
        <f>'2.2.3 Fallzahlen'!AD77</f>
        <v>0</v>
      </c>
      <c r="G70" s="5">
        <f>'2.2.3 Fallzahlen'!AD78</f>
        <v>0</v>
      </c>
      <c r="H70" s="12">
        <f>'2.2.3 Fallzahlen'!AF77</f>
        <v>0</v>
      </c>
      <c r="I70" s="6">
        <f>'2.2.3 Fallzahlen'!AD79</f>
        <v>0</v>
      </c>
      <c r="J70" s="5">
        <f>'2.2.3 Fallzahlen'!AD80</f>
        <v>0</v>
      </c>
      <c r="K70" s="12">
        <f>'2.2.3 Fallzahlen'!AF79</f>
        <v>0</v>
      </c>
      <c r="L70" s="184"/>
      <c r="M70" s="44"/>
    </row>
    <row r="71" spans="1:14" ht="13.5" thickBot="1" x14ac:dyDescent="0.25">
      <c r="A71" s="44"/>
      <c r="B71" s="44"/>
      <c r="C71" s="183"/>
      <c r="D71" s="183"/>
      <c r="E71" s="183"/>
      <c r="F71" s="183"/>
      <c r="G71" s="184"/>
      <c r="H71" s="184"/>
      <c r="I71" s="184"/>
      <c r="J71" s="184"/>
      <c r="K71" s="184"/>
      <c r="L71" s="184"/>
      <c r="M71" s="44"/>
    </row>
    <row r="72" spans="1:14" ht="29.25" customHeight="1" x14ac:dyDescent="0.2">
      <c r="A72" s="44"/>
      <c r="B72" s="44"/>
      <c r="C72" s="509" t="s">
        <v>114</v>
      </c>
      <c r="D72" s="522" t="s">
        <v>101</v>
      </c>
      <c r="E72" s="44"/>
      <c r="F72" s="524" t="s">
        <v>127</v>
      </c>
      <c r="G72" s="525"/>
      <c r="H72" s="526"/>
      <c r="I72" s="524" t="s">
        <v>128</v>
      </c>
      <c r="J72" s="525"/>
      <c r="K72" s="526"/>
      <c r="L72" s="184"/>
      <c r="M72" s="44"/>
    </row>
    <row r="73" spans="1:14" ht="37.5" customHeight="1" thickBot="1" x14ac:dyDescent="0.25">
      <c r="A73" s="44"/>
      <c r="B73" s="44"/>
      <c r="C73" s="510"/>
      <c r="D73" s="523"/>
      <c r="E73" s="44"/>
      <c r="F73" s="22" t="s">
        <v>66</v>
      </c>
      <c r="G73" s="64" t="s">
        <v>67</v>
      </c>
      <c r="H73" s="26" t="str">
        <f>IF('Allgemeine Angaben'!L8=Hilfstabelle!D5,"ohne Beteiligung eines (S-)HO - Notfalloperationen","ohne Beteiligung eines HO - Notfalloperationen")</f>
        <v>ohne Beteiligung eines HO - Notfalloperationen</v>
      </c>
      <c r="I73" s="22" t="s">
        <v>66</v>
      </c>
      <c r="J73" s="64" t="s">
        <v>67</v>
      </c>
      <c r="K73" s="26" t="str">
        <f>IF('Allgemeine Angaben'!L8=Hilfstabelle!D5,"ohne Beteiligung eines (S-)HO - Notfalloperationen","ohne Beteiligung eines HO - Notfalloperationen")</f>
        <v>ohne Beteiligung eines HO - Notfalloperationen</v>
      </c>
      <c r="L73" s="184"/>
      <c r="M73" s="44"/>
    </row>
    <row r="74" spans="1:14" ht="13.5" thickBot="1" x14ac:dyDescent="0.25">
      <c r="A74" s="44"/>
      <c r="B74" s="44"/>
      <c r="C74" s="206">
        <f>SUM(F74:K74)</f>
        <v>0</v>
      </c>
      <c r="D74" s="12">
        <f>SUM(G74,J74)</f>
        <v>0</v>
      </c>
      <c r="E74" s="44"/>
      <c r="F74" s="25">
        <f>'2.2.3 Fallzahlen'!AD27+'2.2.3 Fallzahlen'!AD29</f>
        <v>0</v>
      </c>
      <c r="G74" s="27">
        <f>'2.2.3 Fallzahlen'!AD28+'2.2.3 Fallzahlen'!AD30</f>
        <v>0</v>
      </c>
      <c r="H74" s="96">
        <f>'2.2.3 Fallzahlen'!AF27+'2.2.3 Fallzahlen'!AF29</f>
        <v>0</v>
      </c>
      <c r="I74" s="25">
        <f>'2.2.3 Fallzahlen'!AD31+'2.2.3 Fallzahlen'!AD33</f>
        <v>0</v>
      </c>
      <c r="J74" s="27">
        <f>'2.2.3 Fallzahlen'!AD32+'2.2.3 Fallzahlen'!AD34</f>
        <v>0</v>
      </c>
      <c r="K74" s="14">
        <f>'2.2.3 Fallzahlen'!AF31+'2.2.3 Fallzahlen'!AF33</f>
        <v>0</v>
      </c>
      <c r="L74" s="184"/>
      <c r="M74" s="44"/>
    </row>
    <row r="75" spans="1:14" x14ac:dyDescent="0.2">
      <c r="A75" s="44"/>
      <c r="B75" s="44"/>
      <c r="C75" s="55"/>
      <c r="D75" s="44"/>
      <c r="E75" s="44"/>
      <c r="F75" s="44"/>
      <c r="G75" s="44"/>
      <c r="H75" s="44"/>
      <c r="I75" s="44"/>
      <c r="J75" s="44"/>
      <c r="K75" s="44"/>
      <c r="L75" s="44"/>
      <c r="M75" s="44"/>
    </row>
    <row r="76" spans="1:14" x14ac:dyDescent="0.2">
      <c r="C76" s="105" t="str">
        <f>IF('Allgemeine Angaben'!L8=Hilfstabelle!D5,"Fallzahlen der (Senior-) Hauptoperateure:","Fallzahlen der Hauptoperateure:")</f>
        <v>Fallzahlen der Hauptoperateure:</v>
      </c>
    </row>
    <row r="77" spans="1:14" ht="13.5" thickBot="1" x14ac:dyDescent="0.25">
      <c r="A77" s="44"/>
      <c r="B77" s="49"/>
      <c r="C77" s="49"/>
      <c r="D77" s="49"/>
      <c r="E77" s="45"/>
      <c r="F77" s="45"/>
      <c r="G77" s="45"/>
      <c r="H77" s="45"/>
      <c r="I77" s="45"/>
      <c r="J77" s="45"/>
      <c r="K77" s="267"/>
      <c r="L77" s="44"/>
      <c r="M77" s="44"/>
    </row>
    <row r="78" spans="1:14" ht="63.75" x14ac:dyDescent="0.2">
      <c r="A78" s="44"/>
      <c r="C78" s="151" t="s">
        <v>23</v>
      </c>
      <c r="D78" s="152" t="s">
        <v>285</v>
      </c>
      <c r="E78" s="60"/>
      <c r="F78" s="152" t="s">
        <v>102</v>
      </c>
      <c r="G78" s="152" t="s">
        <v>343</v>
      </c>
      <c r="H78" s="527" t="s">
        <v>345</v>
      </c>
      <c r="I78" s="528"/>
      <c r="J78" s="152" t="s">
        <v>980</v>
      </c>
      <c r="K78" s="150" t="s">
        <v>100</v>
      </c>
      <c r="N78" s="60"/>
    </row>
    <row r="79" spans="1:14" ht="27.6" customHeight="1" x14ac:dyDescent="0.2">
      <c r="A79" s="44"/>
      <c r="C79" s="176" t="str">
        <f>IF('Allgemeine Angaben'!E19&lt;&gt;"",'Allgemeine Angaben'!E19,"")</f>
        <v/>
      </c>
      <c r="D79" s="74" t="str">
        <f>IF('Allgemeine Angaben'!G19&lt;&gt;"",'Allgemeine Angaben'!G19,"")</f>
        <v/>
      </c>
      <c r="E79" s="60"/>
      <c r="F79" s="74" t="str">
        <f>IF('Allgemeine Angaben'!H19&lt;&gt;"",'Allgemeine Angaben'!H19,"")</f>
        <v/>
      </c>
      <c r="G79" s="74" t="str">
        <f>IF('Allgemeine Angaben'!I19&lt;&gt;"",'Allgemeine Angaben'!I19,"")</f>
        <v/>
      </c>
      <c r="H79" s="497" t="str">
        <f>IF(SUM('2.2.3 Fallzahlen'!E18,'2.2.3 Fallzahlen'!E35,'2.2.3 Fallzahlen'!E68,'2.2.3 Fallzahlen'!E73:E76)=0,"",SUM('2.2.3 Fallzahlen'!E18,'2.2.3 Fallzahlen'!E35,'2.2.3 Fallzahlen'!E68,'2.2.3 Fallzahlen'!E73:E76))</f>
        <v/>
      </c>
      <c r="I79" s="497"/>
      <c r="J79" s="271" t="str">
        <f>IF(AND(SUM('2.2.3 Fallzahlen'!E$14:E$17,'2.2.3 Fallzahlen'!E$31:E$34,'2.2.3 Fallzahlen'!E$73:E$76)=0,COUNTBLANK('2.2.3 Fallzahlen'!E$14:E$17)+COUNTBLANK('2.2.3 Fallzahlen'!E$31:E$34)+COUNTBLANK('2.2.3 Fallzahlen'!E$73:E$76)&lt;&gt;0),"",SUM('2.2.3 Fallzahlen'!E$14:E$17,'2.2.3 Fallzahlen'!E$31:E$34,'2.2.3 Fallzahlen'!E$73:E$76))</f>
        <v/>
      </c>
      <c r="K79" s="95" t="str">
        <f>IF(AND(SUM('2.2.3 Fallzahlen'!E$11,'2.2.3 Fallzahlen'!E$13,'2.2.3 Fallzahlen'!E$15,'2.2.3 Fallzahlen'!E$17,'2.2.3 Fallzahlen'!E$28,'2.2.3 Fallzahlen'!E$30,'2.2.3 Fallzahlen'!E$32,'2.2.3 Fallzahlen'!E$34,'2.2.3 Fallzahlen'!E$65,'2.2.3 Fallzahlen'!E$67,'2.2.3 Fallzahlen'!E$74,'2.2.3 Fallzahlen'!E$76)=0,COUNTBLANK('2.2.3 Fallzahlen'!E$11)+COUNTBLANK('2.2.3 Fallzahlen'!E$13)+COUNTBLANK('2.2.3 Fallzahlen'!E$15)+COUNTBLANK('2.2.3 Fallzahlen'!E$17)+COUNTBLANK('2.2.3 Fallzahlen'!E$28)+COUNTBLANK('2.2.3 Fallzahlen'!E$30)+COUNTBLANK('2.2.3 Fallzahlen'!E$32)+COUNTBLANK('2.2.3 Fallzahlen'!E$34)+COUNTBLANK('2.2.3 Fallzahlen'!E$65)+COUNTBLANK('2.2.3 Fallzahlen'!E$67)+COUNTBLANK('2.2.3 Fallzahlen'!E$74)+COUNTBLANK('2.2.3 Fallzahlen'!E$76)&lt;&gt;0),"",SUM('2.2.3 Fallzahlen'!E$11,'2.2.3 Fallzahlen'!E$13,'2.2.3 Fallzahlen'!E$15,'2.2.3 Fallzahlen'!E$17,'2.2.3 Fallzahlen'!E$28,'2.2.3 Fallzahlen'!E$30,'2.2.3 Fallzahlen'!E$32,'2.2.3 Fallzahlen'!E$34,'2.2.3 Fallzahlen'!E$65,'2.2.3 Fallzahlen'!E$67,'2.2.3 Fallzahlen'!E$74,'2.2.3 Fallzahlen'!E$76))</f>
        <v/>
      </c>
      <c r="N79" s="204">
        <f>IF(AND(Zusammenfassung!D79="SHO",OR(Zusammenfassung!H79&lt;100,Zusammenfassung!H79="")),1,IF(AND(Zusammenfassung!D79="HO",OR(Zusammenfassung!H79&lt;50,Zusammenfassung!H79="")),1,0))</f>
        <v>0</v>
      </c>
    </row>
    <row r="80" spans="1:14" ht="27.6" customHeight="1" x14ac:dyDescent="0.2">
      <c r="A80" s="44"/>
      <c r="C80" s="176" t="str">
        <f>IF('Allgemeine Angaben'!E20&lt;&gt;"",'Allgemeine Angaben'!E20,"")</f>
        <v/>
      </c>
      <c r="D80" s="74" t="str">
        <f>IF('Allgemeine Angaben'!G20&lt;&gt;"",'Allgemeine Angaben'!G20,"")</f>
        <v/>
      </c>
      <c r="E80" s="60"/>
      <c r="F80" s="74" t="str">
        <f>IF('Allgemeine Angaben'!H20&lt;&gt;"",'Allgemeine Angaben'!H20,"")</f>
        <v/>
      </c>
      <c r="G80" s="74" t="str">
        <f>IF('Allgemeine Angaben'!I20&lt;&gt;"",'Allgemeine Angaben'!I20,"")</f>
        <v/>
      </c>
      <c r="H80" s="497" t="str">
        <f>IF(SUM('2.2.3 Fallzahlen'!F18,'2.2.3 Fallzahlen'!F35,'2.2.3 Fallzahlen'!F68,'2.2.3 Fallzahlen'!F73:F76)=0,"",SUM('2.2.3 Fallzahlen'!F18,'2.2.3 Fallzahlen'!F35,'2.2.3 Fallzahlen'!F68,'2.2.3 Fallzahlen'!F73:F76))</f>
        <v/>
      </c>
      <c r="I80" s="497"/>
      <c r="J80" s="271" t="str">
        <f>IF(AND(SUM('2.2.3 Fallzahlen'!F$14:F$17,'2.2.3 Fallzahlen'!F$31:F$34,'2.2.3 Fallzahlen'!F$73:F$76)=0,COUNTBLANK('2.2.3 Fallzahlen'!F$14:F$17)+COUNTBLANK('2.2.3 Fallzahlen'!F$31:F$34)+COUNTBLANK('2.2.3 Fallzahlen'!F$73:F$76)&lt;&gt;0),"",SUM('2.2.3 Fallzahlen'!F$14:F$17,'2.2.3 Fallzahlen'!F$31:F$34,'2.2.3 Fallzahlen'!F$73:F$76))</f>
        <v/>
      </c>
      <c r="K80" s="95" t="str">
        <f>IF(AND(SUM('2.2.3 Fallzahlen'!F$11,'2.2.3 Fallzahlen'!F$13,'2.2.3 Fallzahlen'!F$15,'2.2.3 Fallzahlen'!F$17,'2.2.3 Fallzahlen'!F$28,'2.2.3 Fallzahlen'!F$30,'2.2.3 Fallzahlen'!F$32,'2.2.3 Fallzahlen'!F$34,'2.2.3 Fallzahlen'!F$65,'2.2.3 Fallzahlen'!F$67,'2.2.3 Fallzahlen'!F$74,'2.2.3 Fallzahlen'!F$76)=0,COUNTBLANK('2.2.3 Fallzahlen'!F$11)+COUNTBLANK('2.2.3 Fallzahlen'!F$13)+COUNTBLANK('2.2.3 Fallzahlen'!F$15)+COUNTBLANK('2.2.3 Fallzahlen'!F$17)+COUNTBLANK('2.2.3 Fallzahlen'!F$28)+COUNTBLANK('2.2.3 Fallzahlen'!F$30)+COUNTBLANK('2.2.3 Fallzahlen'!F$32)+COUNTBLANK('2.2.3 Fallzahlen'!F$34)+COUNTBLANK('2.2.3 Fallzahlen'!F$65)+COUNTBLANK('2.2.3 Fallzahlen'!F$67)+COUNTBLANK('2.2.3 Fallzahlen'!F$74)+COUNTBLANK('2.2.3 Fallzahlen'!F$76)&lt;&gt;0),"",SUM('2.2.3 Fallzahlen'!F$11,'2.2.3 Fallzahlen'!F$13,'2.2.3 Fallzahlen'!F$15,'2.2.3 Fallzahlen'!F$17,'2.2.3 Fallzahlen'!F$28,'2.2.3 Fallzahlen'!F$30,'2.2.3 Fallzahlen'!F$32,'2.2.3 Fallzahlen'!F$34,'2.2.3 Fallzahlen'!F$65,'2.2.3 Fallzahlen'!F$67,'2.2.3 Fallzahlen'!F$74,'2.2.3 Fallzahlen'!F$76))</f>
        <v/>
      </c>
      <c r="N80" s="204">
        <f>IF(AND(Zusammenfassung!D80="SHO",OR(Zusammenfassung!H80&lt;100,Zusammenfassung!H80="")),1,IF(AND(Zusammenfassung!D80="HO",OR(Zusammenfassung!H80&lt;50,Zusammenfassung!H80="")),1,0))</f>
        <v>0</v>
      </c>
    </row>
    <row r="81" spans="1:14" ht="27.6" customHeight="1" x14ac:dyDescent="0.2">
      <c r="A81" s="44"/>
      <c r="C81" s="176" t="str">
        <f>IF('Allgemeine Angaben'!E21&lt;&gt;"",'Allgemeine Angaben'!E21,"")</f>
        <v/>
      </c>
      <c r="D81" s="74" t="str">
        <f>IF('Allgemeine Angaben'!G21&lt;&gt;"",'Allgemeine Angaben'!G21,"")</f>
        <v/>
      </c>
      <c r="E81" s="60"/>
      <c r="F81" s="74" t="str">
        <f>IF('Allgemeine Angaben'!H21&lt;&gt;"",'Allgemeine Angaben'!H21,"")</f>
        <v/>
      </c>
      <c r="G81" s="74" t="str">
        <f>IF('Allgemeine Angaben'!I21&lt;&gt;"",'Allgemeine Angaben'!I21,"")</f>
        <v/>
      </c>
      <c r="H81" s="497" t="str">
        <f>IF(SUM('2.2.3 Fallzahlen'!G18,'2.2.3 Fallzahlen'!G35,'2.2.3 Fallzahlen'!G68,'2.2.3 Fallzahlen'!G73:G76)=0,"",SUM('2.2.3 Fallzahlen'!G18,'2.2.3 Fallzahlen'!G35,'2.2.3 Fallzahlen'!G68,'2.2.3 Fallzahlen'!G73:G76))</f>
        <v/>
      </c>
      <c r="I81" s="497"/>
      <c r="J81" s="271" t="str">
        <f>IF(AND(SUM('2.2.3 Fallzahlen'!G$14:G$17,'2.2.3 Fallzahlen'!G$31:G$34,'2.2.3 Fallzahlen'!G$73:G$76)=0,COUNTBLANK('2.2.3 Fallzahlen'!G$14:G$17)+COUNTBLANK('2.2.3 Fallzahlen'!G$31:G$34)+COUNTBLANK('2.2.3 Fallzahlen'!G$73:G$76)&lt;&gt;0),"",SUM('2.2.3 Fallzahlen'!G$14:G$17,'2.2.3 Fallzahlen'!G$31:G$34,'2.2.3 Fallzahlen'!G$73:G$76))</f>
        <v/>
      </c>
      <c r="K81" s="95" t="str">
        <f>IF(AND(SUM('2.2.3 Fallzahlen'!G$11,'2.2.3 Fallzahlen'!G$13,'2.2.3 Fallzahlen'!G$15,'2.2.3 Fallzahlen'!G$17,'2.2.3 Fallzahlen'!G$28,'2.2.3 Fallzahlen'!G$30,'2.2.3 Fallzahlen'!G$32,'2.2.3 Fallzahlen'!G$34,'2.2.3 Fallzahlen'!G$65,'2.2.3 Fallzahlen'!G$67,'2.2.3 Fallzahlen'!G$74,'2.2.3 Fallzahlen'!G$76)=0,COUNTBLANK('2.2.3 Fallzahlen'!G$11)+COUNTBLANK('2.2.3 Fallzahlen'!G$13)+COUNTBLANK('2.2.3 Fallzahlen'!G$15)+COUNTBLANK('2.2.3 Fallzahlen'!G$17)+COUNTBLANK('2.2.3 Fallzahlen'!G$28)+COUNTBLANK('2.2.3 Fallzahlen'!G$30)+COUNTBLANK('2.2.3 Fallzahlen'!G$32)+COUNTBLANK('2.2.3 Fallzahlen'!G$34)+COUNTBLANK('2.2.3 Fallzahlen'!G$65)+COUNTBLANK('2.2.3 Fallzahlen'!G$67)+COUNTBLANK('2.2.3 Fallzahlen'!G$74)+COUNTBLANK('2.2.3 Fallzahlen'!G$76)&lt;&gt;0),"",SUM('2.2.3 Fallzahlen'!G$11,'2.2.3 Fallzahlen'!G$13,'2.2.3 Fallzahlen'!G$15,'2.2.3 Fallzahlen'!G$17,'2.2.3 Fallzahlen'!G$28,'2.2.3 Fallzahlen'!G$30,'2.2.3 Fallzahlen'!G$32,'2.2.3 Fallzahlen'!G$34,'2.2.3 Fallzahlen'!G$65,'2.2.3 Fallzahlen'!G$67,'2.2.3 Fallzahlen'!G$74,'2.2.3 Fallzahlen'!G$76))</f>
        <v/>
      </c>
      <c r="N81" s="204">
        <f>IF(AND(Zusammenfassung!D81="SHO",OR(Zusammenfassung!H81&lt;100,Zusammenfassung!H81="")),1,IF(AND(Zusammenfassung!D81="HO",OR(Zusammenfassung!H81&lt;50,Zusammenfassung!H81="")),1,0))</f>
        <v>0</v>
      </c>
    </row>
    <row r="82" spans="1:14" ht="27.6" customHeight="1" x14ac:dyDescent="0.2">
      <c r="A82" s="44"/>
      <c r="C82" s="176" t="str">
        <f>IF('Allgemeine Angaben'!E22&lt;&gt;"",'Allgemeine Angaben'!E22,"")</f>
        <v/>
      </c>
      <c r="D82" s="74" t="str">
        <f>IF('Allgemeine Angaben'!G22&lt;&gt;"",'Allgemeine Angaben'!G22,"")</f>
        <v/>
      </c>
      <c r="E82" s="60"/>
      <c r="F82" s="74" t="str">
        <f>IF('Allgemeine Angaben'!H22&lt;&gt;"",'Allgemeine Angaben'!H22,"")</f>
        <v/>
      </c>
      <c r="G82" s="74" t="str">
        <f>IF('Allgemeine Angaben'!I22&lt;&gt;"",'Allgemeine Angaben'!I22,"")</f>
        <v/>
      </c>
      <c r="H82" s="497" t="str">
        <f>IF(SUM('2.2.3 Fallzahlen'!H18,'2.2.3 Fallzahlen'!H35,'2.2.3 Fallzahlen'!H68,'2.2.3 Fallzahlen'!E73:H76)=0,"",SUM('2.2.3 Fallzahlen'!H18,'2.2.3 Fallzahlen'!H35,'2.2.3 Fallzahlen'!H68,'2.2.3 Fallzahlen'!H73:H76))</f>
        <v/>
      </c>
      <c r="I82" s="497"/>
      <c r="J82" s="271" t="str">
        <f>IF(AND(SUM('2.2.3 Fallzahlen'!H$14:H$17,'2.2.3 Fallzahlen'!H$31:H$34,'2.2.3 Fallzahlen'!H$73:H$76)=0,COUNTBLANK('2.2.3 Fallzahlen'!H$14:H$17)+COUNTBLANK('2.2.3 Fallzahlen'!H$31:H$34)+COUNTBLANK('2.2.3 Fallzahlen'!H$73:H$76)&lt;&gt;0),"",SUM('2.2.3 Fallzahlen'!H$14:H$17,'2.2.3 Fallzahlen'!H$31:H$34,'2.2.3 Fallzahlen'!H$73:H$76))</f>
        <v/>
      </c>
      <c r="K82" s="95" t="str">
        <f>IF(AND(SUM('2.2.3 Fallzahlen'!H$11,'2.2.3 Fallzahlen'!H$13,'2.2.3 Fallzahlen'!H$15,'2.2.3 Fallzahlen'!H$17,'2.2.3 Fallzahlen'!H$28,'2.2.3 Fallzahlen'!H$30,'2.2.3 Fallzahlen'!H$32,'2.2.3 Fallzahlen'!H$34,'2.2.3 Fallzahlen'!H$65,'2.2.3 Fallzahlen'!H$67,'2.2.3 Fallzahlen'!H$74,'2.2.3 Fallzahlen'!H$76)=0,COUNTBLANK('2.2.3 Fallzahlen'!H$11)+COUNTBLANK('2.2.3 Fallzahlen'!H$13)+COUNTBLANK('2.2.3 Fallzahlen'!H$15)+COUNTBLANK('2.2.3 Fallzahlen'!H$17)+COUNTBLANK('2.2.3 Fallzahlen'!H$28)+COUNTBLANK('2.2.3 Fallzahlen'!H$30)+COUNTBLANK('2.2.3 Fallzahlen'!H$32)+COUNTBLANK('2.2.3 Fallzahlen'!H$34)+COUNTBLANK('2.2.3 Fallzahlen'!H$65)+COUNTBLANK('2.2.3 Fallzahlen'!H$67)+COUNTBLANK('2.2.3 Fallzahlen'!H$74)+COUNTBLANK('2.2.3 Fallzahlen'!H$76)&lt;&gt;0),"",SUM('2.2.3 Fallzahlen'!H$11,'2.2.3 Fallzahlen'!H$13,'2.2.3 Fallzahlen'!H$15,'2.2.3 Fallzahlen'!H$17,'2.2.3 Fallzahlen'!H$28,'2.2.3 Fallzahlen'!H$30,'2.2.3 Fallzahlen'!H$32,'2.2.3 Fallzahlen'!H$34,'2.2.3 Fallzahlen'!H$65,'2.2.3 Fallzahlen'!H$67,'2.2.3 Fallzahlen'!H$74,'2.2.3 Fallzahlen'!H$76))</f>
        <v/>
      </c>
      <c r="N82" s="204">
        <f>IF(AND(Zusammenfassung!D82="SHO",OR(Zusammenfassung!H82&lt;100,Zusammenfassung!H82="")),1,IF(AND(Zusammenfassung!D82="HO",OR(Zusammenfassung!H82&lt;50,Zusammenfassung!H82="")),1,0))</f>
        <v>0</v>
      </c>
    </row>
    <row r="83" spans="1:14" ht="27.6" customHeight="1" x14ac:dyDescent="0.2">
      <c r="A83" s="44"/>
      <c r="C83" s="176" t="str">
        <f>IF('Allgemeine Angaben'!E23&lt;&gt;"",'Allgemeine Angaben'!E23,"")</f>
        <v/>
      </c>
      <c r="D83" s="74" t="str">
        <f>IF('Allgemeine Angaben'!G23&lt;&gt;"",'Allgemeine Angaben'!G23,"")</f>
        <v/>
      </c>
      <c r="E83" s="60"/>
      <c r="F83" s="74" t="str">
        <f>IF('Allgemeine Angaben'!H23&lt;&gt;"",'Allgemeine Angaben'!H23,"")</f>
        <v/>
      </c>
      <c r="G83" s="74" t="str">
        <f>IF('Allgemeine Angaben'!I23&lt;&gt;"",'Allgemeine Angaben'!I23,"")</f>
        <v/>
      </c>
      <c r="H83" s="497" t="str">
        <f>IF(SUM('2.2.3 Fallzahlen'!I18,'2.2.3 Fallzahlen'!I35,'2.2.3 Fallzahlen'!I68,'2.2.3 Fallzahlen'!I73:I76)=0,"",SUM('2.2.3 Fallzahlen'!I18,'2.2.3 Fallzahlen'!I35,'2.2.3 Fallzahlen'!I68,'2.2.3 Fallzahlen'!I73:I76))</f>
        <v/>
      </c>
      <c r="I83" s="497"/>
      <c r="J83" s="271" t="str">
        <f>IF(AND(SUM('2.2.3 Fallzahlen'!I$14:I$17,'2.2.3 Fallzahlen'!I$31:I$34,'2.2.3 Fallzahlen'!I$73:I$76)=0,COUNTBLANK('2.2.3 Fallzahlen'!I$14:I$17)+COUNTBLANK('2.2.3 Fallzahlen'!I$31:I$34)+COUNTBLANK('2.2.3 Fallzahlen'!I$73:I$76)&lt;&gt;0),"",SUM('2.2.3 Fallzahlen'!I$14:I$17,'2.2.3 Fallzahlen'!I$31:I$34,'2.2.3 Fallzahlen'!I$73:I$76))</f>
        <v/>
      </c>
      <c r="K83" s="95" t="str">
        <f>IF(AND(SUM('2.2.3 Fallzahlen'!I$11,'2.2.3 Fallzahlen'!I$13,'2.2.3 Fallzahlen'!I$15,'2.2.3 Fallzahlen'!I$17,'2.2.3 Fallzahlen'!I$28,'2.2.3 Fallzahlen'!I$30,'2.2.3 Fallzahlen'!I$32,'2.2.3 Fallzahlen'!I$34,'2.2.3 Fallzahlen'!I$65,'2.2.3 Fallzahlen'!I$67,'2.2.3 Fallzahlen'!I$74,'2.2.3 Fallzahlen'!I$76)=0,COUNTBLANK('2.2.3 Fallzahlen'!I$11)+COUNTBLANK('2.2.3 Fallzahlen'!I$13)+COUNTBLANK('2.2.3 Fallzahlen'!I$15)+COUNTBLANK('2.2.3 Fallzahlen'!I$17)+COUNTBLANK('2.2.3 Fallzahlen'!I$28)+COUNTBLANK('2.2.3 Fallzahlen'!I$30)+COUNTBLANK('2.2.3 Fallzahlen'!I$32)+COUNTBLANK('2.2.3 Fallzahlen'!I$34)+COUNTBLANK('2.2.3 Fallzahlen'!I$65)+COUNTBLANK('2.2.3 Fallzahlen'!I$67)+COUNTBLANK('2.2.3 Fallzahlen'!I$74)+COUNTBLANK('2.2.3 Fallzahlen'!I$76)&lt;&gt;0),"",SUM('2.2.3 Fallzahlen'!I$11,'2.2.3 Fallzahlen'!I$13,'2.2.3 Fallzahlen'!I$15,'2.2.3 Fallzahlen'!I$17,'2.2.3 Fallzahlen'!I$28,'2.2.3 Fallzahlen'!I$30,'2.2.3 Fallzahlen'!I$32,'2.2.3 Fallzahlen'!I$34,'2.2.3 Fallzahlen'!I$65,'2.2.3 Fallzahlen'!I$67,'2.2.3 Fallzahlen'!I$74,'2.2.3 Fallzahlen'!I$76))</f>
        <v/>
      </c>
      <c r="N83" s="204">
        <f>IF(AND(Zusammenfassung!D83="SHO",OR(Zusammenfassung!H83&lt;100,Zusammenfassung!H83="")),1,IF(AND(Zusammenfassung!D83="HO",OR(Zusammenfassung!H83&lt;50,Zusammenfassung!H83="")),1,0))</f>
        <v>0</v>
      </c>
    </row>
    <row r="84" spans="1:14" ht="27.6" customHeight="1" x14ac:dyDescent="0.2">
      <c r="A84" s="44"/>
      <c r="C84" s="176" t="str">
        <f>IF('Allgemeine Angaben'!E24&lt;&gt;"",'Allgemeine Angaben'!E24,"")</f>
        <v/>
      </c>
      <c r="D84" s="74" t="str">
        <f>IF('Allgemeine Angaben'!G24&lt;&gt;"",'Allgemeine Angaben'!G24,"")</f>
        <v/>
      </c>
      <c r="E84" s="60"/>
      <c r="F84" s="74" t="str">
        <f>IF('Allgemeine Angaben'!H24&lt;&gt;"",'Allgemeine Angaben'!H24,"")</f>
        <v/>
      </c>
      <c r="G84" s="74" t="str">
        <f>IF('Allgemeine Angaben'!I24&lt;&gt;"",'Allgemeine Angaben'!I24,"")</f>
        <v/>
      </c>
      <c r="H84" s="497" t="str">
        <f>IF(SUM('2.2.3 Fallzahlen'!J18,'2.2.3 Fallzahlen'!J35,'2.2.3 Fallzahlen'!J68,'2.2.3 Fallzahlen'!J73:J76)=0,"",SUM('2.2.3 Fallzahlen'!J18,'2.2.3 Fallzahlen'!J35,'2.2.3 Fallzahlen'!J68,'2.2.3 Fallzahlen'!J73:J76))</f>
        <v/>
      </c>
      <c r="I84" s="497"/>
      <c r="J84" s="271" t="str">
        <f>IF(AND(SUM('2.2.3 Fallzahlen'!J$14:J$17,'2.2.3 Fallzahlen'!J$31:J$34,'2.2.3 Fallzahlen'!J$73:J$76)=0,COUNTBLANK('2.2.3 Fallzahlen'!J$14:J$17)+COUNTBLANK('2.2.3 Fallzahlen'!J$31:J$34)+COUNTBLANK('2.2.3 Fallzahlen'!J$73:J$76)&lt;&gt;0),"",SUM('2.2.3 Fallzahlen'!J$14:J$17,'2.2.3 Fallzahlen'!J$31:J$34,'2.2.3 Fallzahlen'!J$73:J$76))</f>
        <v/>
      </c>
      <c r="K84" s="95" t="str">
        <f>IF(AND(SUM('2.2.3 Fallzahlen'!J$11,'2.2.3 Fallzahlen'!J$13,'2.2.3 Fallzahlen'!J$15,'2.2.3 Fallzahlen'!J$17,'2.2.3 Fallzahlen'!J$28,'2.2.3 Fallzahlen'!J$30,'2.2.3 Fallzahlen'!J$32,'2.2.3 Fallzahlen'!J$34,'2.2.3 Fallzahlen'!J$65,'2.2.3 Fallzahlen'!J$67,'2.2.3 Fallzahlen'!J$74,'2.2.3 Fallzahlen'!J$76)=0,COUNTBLANK('2.2.3 Fallzahlen'!J$11)+COUNTBLANK('2.2.3 Fallzahlen'!J$13)+COUNTBLANK('2.2.3 Fallzahlen'!J$15)+COUNTBLANK('2.2.3 Fallzahlen'!J$17)+COUNTBLANK('2.2.3 Fallzahlen'!J$28)+COUNTBLANK('2.2.3 Fallzahlen'!J$30)+COUNTBLANK('2.2.3 Fallzahlen'!J$32)+COUNTBLANK('2.2.3 Fallzahlen'!J$34)+COUNTBLANK('2.2.3 Fallzahlen'!J$65)+COUNTBLANK('2.2.3 Fallzahlen'!J$67)+COUNTBLANK('2.2.3 Fallzahlen'!J$74)+COUNTBLANK('2.2.3 Fallzahlen'!J$76)&lt;&gt;0),"",SUM('2.2.3 Fallzahlen'!J$11,'2.2.3 Fallzahlen'!J$13,'2.2.3 Fallzahlen'!J$15,'2.2.3 Fallzahlen'!J$17,'2.2.3 Fallzahlen'!J$28,'2.2.3 Fallzahlen'!J$30,'2.2.3 Fallzahlen'!J$32,'2.2.3 Fallzahlen'!J$34,'2.2.3 Fallzahlen'!J$65,'2.2.3 Fallzahlen'!J$67,'2.2.3 Fallzahlen'!J$74,'2.2.3 Fallzahlen'!J$76))</f>
        <v/>
      </c>
      <c r="N84" s="204">
        <f>IF(AND(Zusammenfassung!D84="SHO",OR(Zusammenfassung!H84&lt;100,Zusammenfassung!H84="")),1,IF(AND(Zusammenfassung!D84="HO",OR(Zusammenfassung!H84&lt;50,Zusammenfassung!H84="")),1,0))</f>
        <v>0</v>
      </c>
    </row>
    <row r="85" spans="1:14" ht="27.6" customHeight="1" x14ac:dyDescent="0.2">
      <c r="A85" s="44"/>
      <c r="C85" s="176" t="str">
        <f>IF('Allgemeine Angaben'!E25&lt;&gt;"",'Allgemeine Angaben'!E25,"")</f>
        <v/>
      </c>
      <c r="D85" s="74" t="str">
        <f>IF('Allgemeine Angaben'!G25&lt;&gt;"",'Allgemeine Angaben'!G25,"")</f>
        <v/>
      </c>
      <c r="E85" s="60"/>
      <c r="F85" s="74" t="str">
        <f>IF('Allgemeine Angaben'!H25&lt;&gt;"",'Allgemeine Angaben'!H25,"")</f>
        <v/>
      </c>
      <c r="G85" s="74" t="str">
        <f>IF('Allgemeine Angaben'!I25&lt;&gt;"",'Allgemeine Angaben'!I25,"")</f>
        <v/>
      </c>
      <c r="H85" s="497" t="str">
        <f>IF(SUM('2.2.3 Fallzahlen'!K18,'2.2.3 Fallzahlen'!K35,'2.2.3 Fallzahlen'!K68,'2.2.3 Fallzahlen'!K73:K76)=0,"",SUM('2.2.3 Fallzahlen'!K18,'2.2.3 Fallzahlen'!K35,'2.2.3 Fallzahlen'!K68,'2.2.3 Fallzahlen'!K73:K76))</f>
        <v/>
      </c>
      <c r="I85" s="497"/>
      <c r="J85" s="271" t="str">
        <f>IF(AND(SUM('2.2.3 Fallzahlen'!K$14:K$17,'2.2.3 Fallzahlen'!K$31:K$34,'2.2.3 Fallzahlen'!K$73:K$76)=0,COUNTBLANK('2.2.3 Fallzahlen'!K$14:K$17)+COUNTBLANK('2.2.3 Fallzahlen'!K$31:K$34)+COUNTBLANK('2.2.3 Fallzahlen'!K$73:K$76)&lt;&gt;0),"",SUM('2.2.3 Fallzahlen'!K$14:K$17,'2.2.3 Fallzahlen'!K$31:K$34,'2.2.3 Fallzahlen'!K$73:K$76))</f>
        <v/>
      </c>
      <c r="K85" s="95" t="str">
        <f>IF(AND(SUM('2.2.3 Fallzahlen'!K$11,'2.2.3 Fallzahlen'!K$13,'2.2.3 Fallzahlen'!K$15,'2.2.3 Fallzahlen'!K$17,'2.2.3 Fallzahlen'!K$28,'2.2.3 Fallzahlen'!K$30,'2.2.3 Fallzahlen'!K$32,'2.2.3 Fallzahlen'!K$34,'2.2.3 Fallzahlen'!K$65,'2.2.3 Fallzahlen'!K$67,'2.2.3 Fallzahlen'!K$74,'2.2.3 Fallzahlen'!K$76)=0,COUNTBLANK('2.2.3 Fallzahlen'!K$11)+COUNTBLANK('2.2.3 Fallzahlen'!K$13)+COUNTBLANK('2.2.3 Fallzahlen'!K$15)+COUNTBLANK('2.2.3 Fallzahlen'!K$17)+COUNTBLANK('2.2.3 Fallzahlen'!K$28)+COUNTBLANK('2.2.3 Fallzahlen'!K$30)+COUNTBLANK('2.2.3 Fallzahlen'!K$32)+COUNTBLANK('2.2.3 Fallzahlen'!K$34)+COUNTBLANK('2.2.3 Fallzahlen'!K$65)+COUNTBLANK('2.2.3 Fallzahlen'!K$67)+COUNTBLANK('2.2.3 Fallzahlen'!K$74)+COUNTBLANK('2.2.3 Fallzahlen'!K$76)&lt;&gt;0),"",SUM('2.2.3 Fallzahlen'!K$11,'2.2.3 Fallzahlen'!K$13,'2.2.3 Fallzahlen'!K$15,'2.2.3 Fallzahlen'!K$17,'2.2.3 Fallzahlen'!K$28,'2.2.3 Fallzahlen'!K$30,'2.2.3 Fallzahlen'!K$32,'2.2.3 Fallzahlen'!K$34,'2.2.3 Fallzahlen'!K$65,'2.2.3 Fallzahlen'!K$67,'2.2.3 Fallzahlen'!K$74,'2.2.3 Fallzahlen'!K$76))</f>
        <v/>
      </c>
      <c r="N85" s="204">
        <f>IF(AND(Zusammenfassung!D85="SHO",OR(Zusammenfassung!H85&lt;100,Zusammenfassung!H85="")),1,IF(AND(Zusammenfassung!D85="HO",OR(Zusammenfassung!H85&lt;50,Zusammenfassung!H85="")),1,0))</f>
        <v>0</v>
      </c>
    </row>
    <row r="86" spans="1:14" ht="27.6" customHeight="1" x14ac:dyDescent="0.2">
      <c r="A86" s="44"/>
      <c r="C86" s="176" t="str">
        <f>IF('Allgemeine Angaben'!E26&lt;&gt;"",'Allgemeine Angaben'!E26,"")</f>
        <v/>
      </c>
      <c r="D86" s="74" t="str">
        <f>IF('Allgemeine Angaben'!G26&lt;&gt;"",'Allgemeine Angaben'!G26,"")</f>
        <v/>
      </c>
      <c r="E86" s="60"/>
      <c r="F86" s="74" t="str">
        <f>IF('Allgemeine Angaben'!H26&lt;&gt;"",'Allgemeine Angaben'!H26,"")</f>
        <v/>
      </c>
      <c r="G86" s="74" t="str">
        <f>IF('Allgemeine Angaben'!I26&lt;&gt;"",'Allgemeine Angaben'!I26,"")</f>
        <v/>
      </c>
      <c r="H86" s="497" t="str">
        <f>IF(SUM('2.2.3 Fallzahlen'!L18,'2.2.3 Fallzahlen'!L35,'2.2.3 Fallzahlen'!L68,'2.2.3 Fallzahlen'!L73:L76)=0,"",SUM('2.2.3 Fallzahlen'!L18,'2.2.3 Fallzahlen'!L35,'2.2.3 Fallzahlen'!L68,'2.2.3 Fallzahlen'!L73:L76))</f>
        <v/>
      </c>
      <c r="I86" s="497"/>
      <c r="J86" s="271" t="str">
        <f>IF(AND(SUM('2.2.3 Fallzahlen'!L$14:L$17,'2.2.3 Fallzahlen'!L$31:L$34,'2.2.3 Fallzahlen'!L$73:L$76)=0,COUNTBLANK('2.2.3 Fallzahlen'!L$14:L$17)+COUNTBLANK('2.2.3 Fallzahlen'!L$31:L$34)+COUNTBLANK('2.2.3 Fallzahlen'!L$73:L$76)&lt;&gt;0),"",SUM('2.2.3 Fallzahlen'!L$14:L$17,'2.2.3 Fallzahlen'!L$31:L$34,'2.2.3 Fallzahlen'!L$73:L$76))</f>
        <v/>
      </c>
      <c r="K86" s="95" t="str">
        <f>IF(AND(SUM('2.2.3 Fallzahlen'!L$11,'2.2.3 Fallzahlen'!L$13,'2.2.3 Fallzahlen'!L$15,'2.2.3 Fallzahlen'!L$17,'2.2.3 Fallzahlen'!L$28,'2.2.3 Fallzahlen'!L$30,'2.2.3 Fallzahlen'!L$32,'2.2.3 Fallzahlen'!L$34,'2.2.3 Fallzahlen'!L$65,'2.2.3 Fallzahlen'!L$67,'2.2.3 Fallzahlen'!L$74,'2.2.3 Fallzahlen'!L$76)=0,COUNTBLANK('2.2.3 Fallzahlen'!L$11)+COUNTBLANK('2.2.3 Fallzahlen'!L$13)+COUNTBLANK('2.2.3 Fallzahlen'!L$15)+COUNTBLANK('2.2.3 Fallzahlen'!L$17)+COUNTBLANK('2.2.3 Fallzahlen'!L$28)+COUNTBLANK('2.2.3 Fallzahlen'!L$30)+COUNTBLANK('2.2.3 Fallzahlen'!L$32)+COUNTBLANK('2.2.3 Fallzahlen'!L$34)+COUNTBLANK('2.2.3 Fallzahlen'!L$65)+COUNTBLANK('2.2.3 Fallzahlen'!L$67)+COUNTBLANK('2.2.3 Fallzahlen'!L$74)+COUNTBLANK('2.2.3 Fallzahlen'!L$76)&lt;&gt;0),"",SUM('2.2.3 Fallzahlen'!L$11,'2.2.3 Fallzahlen'!L$13,'2.2.3 Fallzahlen'!L$15,'2.2.3 Fallzahlen'!L$17,'2.2.3 Fallzahlen'!L$28,'2.2.3 Fallzahlen'!L$30,'2.2.3 Fallzahlen'!L$32,'2.2.3 Fallzahlen'!L$34,'2.2.3 Fallzahlen'!L$65,'2.2.3 Fallzahlen'!L$67,'2.2.3 Fallzahlen'!L$74,'2.2.3 Fallzahlen'!L$76))</f>
        <v/>
      </c>
      <c r="N86" s="204">
        <f>IF(AND(Zusammenfassung!D86="SHO",OR(Zusammenfassung!H86&lt;100,Zusammenfassung!H86="")),1,IF(AND(Zusammenfassung!D86="HO",OR(Zusammenfassung!H86&lt;50,Zusammenfassung!H86="")),1,0))</f>
        <v>0</v>
      </c>
    </row>
    <row r="87" spans="1:14" ht="27.6" customHeight="1" x14ac:dyDescent="0.2">
      <c r="A87" s="44"/>
      <c r="C87" s="176" t="str">
        <f>IF('Allgemeine Angaben'!E27&lt;&gt;"",'Allgemeine Angaben'!E27,"")</f>
        <v/>
      </c>
      <c r="D87" s="74" t="str">
        <f>IF('Allgemeine Angaben'!G27&lt;&gt;"",'Allgemeine Angaben'!G27,"")</f>
        <v/>
      </c>
      <c r="E87" s="60"/>
      <c r="F87" s="74" t="str">
        <f>IF('Allgemeine Angaben'!H27&lt;&gt;"",'Allgemeine Angaben'!H27,"")</f>
        <v/>
      </c>
      <c r="G87" s="74" t="str">
        <f>IF('Allgemeine Angaben'!I27&lt;&gt;"",'Allgemeine Angaben'!I27,"")</f>
        <v/>
      </c>
      <c r="H87" s="497" t="str">
        <f>IF(SUM('2.2.3 Fallzahlen'!M18,'2.2.3 Fallzahlen'!M35,'2.2.3 Fallzahlen'!M68,'2.2.3 Fallzahlen'!M73:M76)=0,"",SUM('2.2.3 Fallzahlen'!M18,'2.2.3 Fallzahlen'!M35,'2.2.3 Fallzahlen'!M68,'2.2.3 Fallzahlen'!M73:M76))</f>
        <v/>
      </c>
      <c r="I87" s="497"/>
      <c r="J87" s="271" t="str">
        <f>IF(AND(SUM('2.2.3 Fallzahlen'!M$14:M$17,'2.2.3 Fallzahlen'!M$31:M$34,'2.2.3 Fallzahlen'!M$73:M$76)=0,COUNTBLANK('2.2.3 Fallzahlen'!M$14:M$17)+COUNTBLANK('2.2.3 Fallzahlen'!M$31:M$34)+COUNTBLANK('2.2.3 Fallzahlen'!M$73:M$76)&lt;&gt;0),"",SUM('2.2.3 Fallzahlen'!M$14:M$17,'2.2.3 Fallzahlen'!M$31:M$34,'2.2.3 Fallzahlen'!M$73:M$76))</f>
        <v/>
      </c>
      <c r="K87" s="95" t="str">
        <f>IF(AND(SUM('2.2.3 Fallzahlen'!M$11,'2.2.3 Fallzahlen'!M$13,'2.2.3 Fallzahlen'!M$15,'2.2.3 Fallzahlen'!M$17,'2.2.3 Fallzahlen'!M$28,'2.2.3 Fallzahlen'!M$30,'2.2.3 Fallzahlen'!M$32,'2.2.3 Fallzahlen'!M$34,'2.2.3 Fallzahlen'!M$65,'2.2.3 Fallzahlen'!M$67,'2.2.3 Fallzahlen'!M$74,'2.2.3 Fallzahlen'!M$76)=0,COUNTBLANK('2.2.3 Fallzahlen'!M$11)+COUNTBLANK('2.2.3 Fallzahlen'!M$13)+COUNTBLANK('2.2.3 Fallzahlen'!M$15)+COUNTBLANK('2.2.3 Fallzahlen'!M$17)+COUNTBLANK('2.2.3 Fallzahlen'!M$28)+COUNTBLANK('2.2.3 Fallzahlen'!M$30)+COUNTBLANK('2.2.3 Fallzahlen'!M$32)+COUNTBLANK('2.2.3 Fallzahlen'!M$34)+COUNTBLANK('2.2.3 Fallzahlen'!M$65)+COUNTBLANK('2.2.3 Fallzahlen'!M$67)+COUNTBLANK('2.2.3 Fallzahlen'!M$74)+COUNTBLANK('2.2.3 Fallzahlen'!M$76)&lt;&gt;0),"",SUM('2.2.3 Fallzahlen'!M$11,'2.2.3 Fallzahlen'!M$13,'2.2.3 Fallzahlen'!M$15,'2.2.3 Fallzahlen'!M$17,'2.2.3 Fallzahlen'!M$28,'2.2.3 Fallzahlen'!M$30,'2.2.3 Fallzahlen'!M$32,'2.2.3 Fallzahlen'!M$34,'2.2.3 Fallzahlen'!M$65,'2.2.3 Fallzahlen'!M$67,'2.2.3 Fallzahlen'!M$74,'2.2.3 Fallzahlen'!M$76))</f>
        <v/>
      </c>
      <c r="N87" s="204">
        <f>IF(AND(Zusammenfassung!D87="SHO",OR(Zusammenfassung!H87&lt;100,Zusammenfassung!H87="")),1,IF(AND(Zusammenfassung!D87="HO",OR(Zusammenfassung!H87&lt;50,Zusammenfassung!H87="")),1,0))</f>
        <v>0</v>
      </c>
    </row>
    <row r="88" spans="1:14" ht="27.6" customHeight="1" x14ac:dyDescent="0.2">
      <c r="A88" s="44"/>
      <c r="C88" s="176" t="str">
        <f>IF('Allgemeine Angaben'!E28&lt;&gt;"",'Allgemeine Angaben'!E28,"")</f>
        <v/>
      </c>
      <c r="D88" s="74" t="str">
        <f>IF('Allgemeine Angaben'!G28&lt;&gt;"",'Allgemeine Angaben'!G28,"")</f>
        <v/>
      </c>
      <c r="E88" s="60"/>
      <c r="F88" s="74" t="str">
        <f>IF('Allgemeine Angaben'!H28&lt;&gt;"",'Allgemeine Angaben'!H28,"")</f>
        <v/>
      </c>
      <c r="G88" s="74" t="str">
        <f>IF('Allgemeine Angaben'!I28&lt;&gt;"",'Allgemeine Angaben'!I28,"")</f>
        <v/>
      </c>
      <c r="H88" s="497" t="str">
        <f>IF(SUM('2.2.3 Fallzahlen'!N18,'2.2.3 Fallzahlen'!N35,'2.2.3 Fallzahlen'!N68,'2.2.3 Fallzahlen'!N73:N76)=0,"",SUM('2.2.3 Fallzahlen'!N18,'2.2.3 Fallzahlen'!N35,'2.2.3 Fallzahlen'!N68,'2.2.3 Fallzahlen'!N73:N76))</f>
        <v/>
      </c>
      <c r="I88" s="497"/>
      <c r="J88" s="271" t="str">
        <f>IF(AND(SUM('2.2.3 Fallzahlen'!N$14:N$17,'2.2.3 Fallzahlen'!N$31:N$34,'2.2.3 Fallzahlen'!N$73:N$76)=0,COUNTBLANK('2.2.3 Fallzahlen'!N$14:N$17)+COUNTBLANK('2.2.3 Fallzahlen'!N$31:N$34)+COUNTBLANK('2.2.3 Fallzahlen'!N$73:N$76)&lt;&gt;0),"",SUM('2.2.3 Fallzahlen'!N$14:N$17,'2.2.3 Fallzahlen'!N$31:N$34,'2.2.3 Fallzahlen'!N$73:N$76))</f>
        <v/>
      </c>
      <c r="K88" s="95" t="str">
        <f>IF(AND(SUM('2.2.3 Fallzahlen'!N$11,'2.2.3 Fallzahlen'!N$13,'2.2.3 Fallzahlen'!N$15,'2.2.3 Fallzahlen'!N$17,'2.2.3 Fallzahlen'!N$28,'2.2.3 Fallzahlen'!N$30,'2.2.3 Fallzahlen'!N$32,'2.2.3 Fallzahlen'!N$34,'2.2.3 Fallzahlen'!N$65,'2.2.3 Fallzahlen'!N$67,'2.2.3 Fallzahlen'!N$74,'2.2.3 Fallzahlen'!N$76)=0,COUNTBLANK('2.2.3 Fallzahlen'!N$11)+COUNTBLANK('2.2.3 Fallzahlen'!N$13)+COUNTBLANK('2.2.3 Fallzahlen'!N$15)+COUNTBLANK('2.2.3 Fallzahlen'!N$17)+COUNTBLANK('2.2.3 Fallzahlen'!N$28)+COUNTBLANK('2.2.3 Fallzahlen'!N$30)+COUNTBLANK('2.2.3 Fallzahlen'!N$32)+COUNTBLANK('2.2.3 Fallzahlen'!N$34)+COUNTBLANK('2.2.3 Fallzahlen'!N$65)+COUNTBLANK('2.2.3 Fallzahlen'!N$67)+COUNTBLANK('2.2.3 Fallzahlen'!N$74)+COUNTBLANK('2.2.3 Fallzahlen'!N$76)&lt;&gt;0),"",SUM('2.2.3 Fallzahlen'!N$11,'2.2.3 Fallzahlen'!N$13,'2.2.3 Fallzahlen'!N$15,'2.2.3 Fallzahlen'!N$17,'2.2.3 Fallzahlen'!N$28,'2.2.3 Fallzahlen'!N$30,'2.2.3 Fallzahlen'!N$32,'2.2.3 Fallzahlen'!N$34,'2.2.3 Fallzahlen'!N$65,'2.2.3 Fallzahlen'!N$67,'2.2.3 Fallzahlen'!N$74,'2.2.3 Fallzahlen'!N$76))</f>
        <v/>
      </c>
      <c r="N88" s="204">
        <f>IF(AND(Zusammenfassung!D88="SHO",OR(Zusammenfassung!H88&lt;100,Zusammenfassung!H88="")),1,IF(AND(Zusammenfassung!D88="HO",OR(Zusammenfassung!H88&lt;50,Zusammenfassung!H88="")),1,0))</f>
        <v>0</v>
      </c>
    </row>
    <row r="89" spans="1:14" ht="27.6" customHeight="1" x14ac:dyDescent="0.2">
      <c r="A89" s="44"/>
      <c r="C89" s="176" t="str">
        <f>IF('Allgemeine Angaben'!E29&lt;&gt;"",'Allgemeine Angaben'!E29,"")</f>
        <v/>
      </c>
      <c r="D89" s="74" t="str">
        <f>IF('Allgemeine Angaben'!G29&lt;&gt;"",'Allgemeine Angaben'!G29,"")</f>
        <v/>
      </c>
      <c r="E89" s="60"/>
      <c r="F89" s="74" t="str">
        <f>IF('Allgemeine Angaben'!H29&lt;&gt;"",'Allgemeine Angaben'!H29,"")</f>
        <v/>
      </c>
      <c r="G89" s="74" t="str">
        <f>IF('Allgemeine Angaben'!I29&lt;&gt;"",'Allgemeine Angaben'!I29,"")</f>
        <v/>
      </c>
      <c r="H89" s="497" t="str">
        <f>IF(SUM('2.2.3 Fallzahlen'!O18,'2.2.3 Fallzahlen'!O35,'2.2.3 Fallzahlen'!O68,'2.2.3 Fallzahlen'!O73:O76)=0,"",SUM('2.2.3 Fallzahlen'!O18,'2.2.3 Fallzahlen'!O35,'2.2.3 Fallzahlen'!O68,'2.2.3 Fallzahlen'!O73:O76))</f>
        <v/>
      </c>
      <c r="I89" s="497"/>
      <c r="J89" s="271" t="str">
        <f>IF(AND(SUM('2.2.3 Fallzahlen'!O$14:O$17,'2.2.3 Fallzahlen'!O$31:O$34,'2.2.3 Fallzahlen'!O$73:O$76)=0,COUNTBLANK('2.2.3 Fallzahlen'!O$14:O$17)+COUNTBLANK('2.2.3 Fallzahlen'!O$31:O$34)+COUNTBLANK('2.2.3 Fallzahlen'!O$73:O$76)&lt;&gt;0),"",SUM('2.2.3 Fallzahlen'!O$14:O$17,'2.2.3 Fallzahlen'!O$31:O$34,'2.2.3 Fallzahlen'!O$73:O$76))</f>
        <v/>
      </c>
      <c r="K89" s="95" t="str">
        <f>IF(AND(SUM('2.2.3 Fallzahlen'!O$11,'2.2.3 Fallzahlen'!O$13,'2.2.3 Fallzahlen'!O$15,'2.2.3 Fallzahlen'!O$17,'2.2.3 Fallzahlen'!O$28,'2.2.3 Fallzahlen'!O$30,'2.2.3 Fallzahlen'!O$32,'2.2.3 Fallzahlen'!O$34,'2.2.3 Fallzahlen'!O$65,'2.2.3 Fallzahlen'!O$67,'2.2.3 Fallzahlen'!O$74,'2.2.3 Fallzahlen'!O$76)=0,COUNTBLANK('2.2.3 Fallzahlen'!O$11)+COUNTBLANK('2.2.3 Fallzahlen'!O$13)+COUNTBLANK('2.2.3 Fallzahlen'!O$15)+COUNTBLANK('2.2.3 Fallzahlen'!O$17)+COUNTBLANK('2.2.3 Fallzahlen'!O$28)+COUNTBLANK('2.2.3 Fallzahlen'!O$30)+COUNTBLANK('2.2.3 Fallzahlen'!O$32)+COUNTBLANK('2.2.3 Fallzahlen'!O$34)+COUNTBLANK('2.2.3 Fallzahlen'!O$65)+COUNTBLANK('2.2.3 Fallzahlen'!O$67)+COUNTBLANK('2.2.3 Fallzahlen'!O$74)+COUNTBLANK('2.2.3 Fallzahlen'!O$76)&lt;&gt;0),"",SUM('2.2.3 Fallzahlen'!O$11,'2.2.3 Fallzahlen'!O$13,'2.2.3 Fallzahlen'!O$15,'2.2.3 Fallzahlen'!O$17,'2.2.3 Fallzahlen'!O$28,'2.2.3 Fallzahlen'!O$30,'2.2.3 Fallzahlen'!O$32,'2.2.3 Fallzahlen'!O$34,'2.2.3 Fallzahlen'!O$65,'2.2.3 Fallzahlen'!O$67,'2.2.3 Fallzahlen'!O$74,'2.2.3 Fallzahlen'!O$76))</f>
        <v/>
      </c>
      <c r="N89" s="204">
        <f>IF(AND(Zusammenfassung!D89="SHO",OR(Zusammenfassung!H89&lt;100,Zusammenfassung!H89="")),1,IF(AND(Zusammenfassung!D89="HO",OR(Zusammenfassung!H89&lt;50,Zusammenfassung!H89="")),1,0))</f>
        <v>0</v>
      </c>
    </row>
    <row r="90" spans="1:14" ht="27.6" customHeight="1" x14ac:dyDescent="0.2">
      <c r="A90" s="44"/>
      <c r="C90" s="176" t="str">
        <f>IF('Allgemeine Angaben'!E30&lt;&gt;"",'Allgemeine Angaben'!E30,"")</f>
        <v/>
      </c>
      <c r="D90" s="74" t="str">
        <f>IF('Allgemeine Angaben'!G30&lt;&gt;"",'Allgemeine Angaben'!G30,"")</f>
        <v/>
      </c>
      <c r="E90" s="60"/>
      <c r="F90" s="74" t="str">
        <f>IF('Allgemeine Angaben'!H30&lt;&gt;"",'Allgemeine Angaben'!H30,"")</f>
        <v/>
      </c>
      <c r="G90" s="74" t="str">
        <f>IF('Allgemeine Angaben'!I30&lt;&gt;"",'Allgemeine Angaben'!I30,"")</f>
        <v/>
      </c>
      <c r="H90" s="497" t="str">
        <f>IF(SUM('2.2.3 Fallzahlen'!P18,'2.2.3 Fallzahlen'!P35,'2.2.3 Fallzahlen'!P68,'2.2.3 Fallzahlen'!P73:P76)=0,"",SUM('2.2.3 Fallzahlen'!P18,'2.2.3 Fallzahlen'!P35,'2.2.3 Fallzahlen'!P68,'2.2.3 Fallzahlen'!P73:P76))</f>
        <v/>
      </c>
      <c r="I90" s="497"/>
      <c r="J90" s="271" t="str">
        <f>IF(AND(SUM('2.2.3 Fallzahlen'!P$14:P$17,'2.2.3 Fallzahlen'!P$31:P$34,'2.2.3 Fallzahlen'!P$73:P$76)=0,COUNTBLANK('2.2.3 Fallzahlen'!P$14:P$17)+COUNTBLANK('2.2.3 Fallzahlen'!P$31:P$34)+COUNTBLANK('2.2.3 Fallzahlen'!P$73:P$76)&lt;&gt;0),"",SUM('2.2.3 Fallzahlen'!P$14:P$17,'2.2.3 Fallzahlen'!P$31:P$34,'2.2.3 Fallzahlen'!P$73:P$76))</f>
        <v/>
      </c>
      <c r="K90" s="95" t="str">
        <f>IF(AND(SUM('2.2.3 Fallzahlen'!P$11,'2.2.3 Fallzahlen'!P$13,'2.2.3 Fallzahlen'!P$15,'2.2.3 Fallzahlen'!P$17,'2.2.3 Fallzahlen'!P$28,'2.2.3 Fallzahlen'!P$30,'2.2.3 Fallzahlen'!P$32,'2.2.3 Fallzahlen'!P$34,'2.2.3 Fallzahlen'!P$65,'2.2.3 Fallzahlen'!P$67,'2.2.3 Fallzahlen'!P$74,'2.2.3 Fallzahlen'!P$76)=0,COUNTBLANK('2.2.3 Fallzahlen'!P$11)+COUNTBLANK('2.2.3 Fallzahlen'!P$13)+COUNTBLANK('2.2.3 Fallzahlen'!P$15)+COUNTBLANK('2.2.3 Fallzahlen'!P$17)+COUNTBLANK('2.2.3 Fallzahlen'!P$28)+COUNTBLANK('2.2.3 Fallzahlen'!P$30)+COUNTBLANK('2.2.3 Fallzahlen'!P$32)+COUNTBLANK('2.2.3 Fallzahlen'!P$34)+COUNTBLANK('2.2.3 Fallzahlen'!P$65)+COUNTBLANK('2.2.3 Fallzahlen'!P$67)+COUNTBLANK('2.2.3 Fallzahlen'!P$74)+COUNTBLANK('2.2.3 Fallzahlen'!P$76)&lt;&gt;0),"",SUM('2.2.3 Fallzahlen'!P$11,'2.2.3 Fallzahlen'!P$13,'2.2.3 Fallzahlen'!P$15,'2.2.3 Fallzahlen'!P$17,'2.2.3 Fallzahlen'!P$28,'2.2.3 Fallzahlen'!P$30,'2.2.3 Fallzahlen'!P$32,'2.2.3 Fallzahlen'!P$34,'2.2.3 Fallzahlen'!P$65,'2.2.3 Fallzahlen'!P$67,'2.2.3 Fallzahlen'!P$74,'2.2.3 Fallzahlen'!P$76))</f>
        <v/>
      </c>
      <c r="N90" s="204">
        <f>IF(AND(Zusammenfassung!D90="SHO",OR(Zusammenfassung!H90&lt;100,Zusammenfassung!H90="")),1,IF(AND(Zusammenfassung!D90="HO",OR(Zusammenfassung!H90&lt;50,Zusammenfassung!H90="")),1,0))</f>
        <v>0</v>
      </c>
    </row>
    <row r="91" spans="1:14" ht="27.6" customHeight="1" outlineLevel="1" x14ac:dyDescent="0.2">
      <c r="A91" s="44"/>
      <c r="C91" s="176" t="str">
        <f>IF('Allgemeine Angaben'!E31&lt;&gt;"",'Allgemeine Angaben'!E31,"")</f>
        <v/>
      </c>
      <c r="D91" s="74" t="str">
        <f>IF('Allgemeine Angaben'!G31&lt;&gt;"",'Allgemeine Angaben'!G31,"")</f>
        <v/>
      </c>
      <c r="E91" s="60"/>
      <c r="F91" s="74" t="str">
        <f>IF('Allgemeine Angaben'!H31&lt;&gt;"",'Allgemeine Angaben'!H31,"")</f>
        <v/>
      </c>
      <c r="G91" s="74" t="str">
        <f>IF('Allgemeine Angaben'!I31&lt;&gt;"",'Allgemeine Angaben'!I31,"")</f>
        <v/>
      </c>
      <c r="H91" s="497" t="str">
        <f>IF(SUM('2.2.3 Fallzahlen'!Q18,'2.2.3 Fallzahlen'!Q35,'2.2.3 Fallzahlen'!Q68,'2.2.3 Fallzahlen'!Q73:Q76)=0,"",SUM('2.2.3 Fallzahlen'!Q18,'2.2.3 Fallzahlen'!Q35,'2.2.3 Fallzahlen'!Q68,'2.2.3 Fallzahlen'!Q73:Q76))</f>
        <v/>
      </c>
      <c r="I91" s="497"/>
      <c r="J91" s="271" t="str">
        <f>IF(AND(SUM('2.2.3 Fallzahlen'!Q$14:Q$17,'2.2.3 Fallzahlen'!Q$31:Q$34,'2.2.3 Fallzahlen'!Q$73:Q$76)=0,COUNTBLANK('2.2.3 Fallzahlen'!Q$14:Q$17)+COUNTBLANK('2.2.3 Fallzahlen'!Q$31:Q$34)+COUNTBLANK('2.2.3 Fallzahlen'!Q$73:Q$76)&lt;&gt;0),"",SUM('2.2.3 Fallzahlen'!Q$14:Q$17,'2.2.3 Fallzahlen'!Q$31:Q$34,'2.2.3 Fallzahlen'!Q$73:Q$76))</f>
        <v/>
      </c>
      <c r="K91" s="95" t="str">
        <f>IF(AND(SUM('2.2.3 Fallzahlen'!Q$11,'2.2.3 Fallzahlen'!Q$13,'2.2.3 Fallzahlen'!Q$15,'2.2.3 Fallzahlen'!Q$17,'2.2.3 Fallzahlen'!Q$28,'2.2.3 Fallzahlen'!Q$30,'2.2.3 Fallzahlen'!Q$32,'2.2.3 Fallzahlen'!Q$34,'2.2.3 Fallzahlen'!Q$65,'2.2.3 Fallzahlen'!Q$67,'2.2.3 Fallzahlen'!Q$74,'2.2.3 Fallzahlen'!Q$76)=0,COUNTBLANK('2.2.3 Fallzahlen'!Q$11)+COUNTBLANK('2.2.3 Fallzahlen'!Q$13)+COUNTBLANK('2.2.3 Fallzahlen'!Q$15)+COUNTBLANK('2.2.3 Fallzahlen'!Q$17)+COUNTBLANK('2.2.3 Fallzahlen'!Q$28)+COUNTBLANK('2.2.3 Fallzahlen'!Q$30)+COUNTBLANK('2.2.3 Fallzahlen'!Q$32)+COUNTBLANK('2.2.3 Fallzahlen'!Q$34)+COUNTBLANK('2.2.3 Fallzahlen'!Q$65)+COUNTBLANK('2.2.3 Fallzahlen'!Q$67)+COUNTBLANK('2.2.3 Fallzahlen'!Q$74)+COUNTBLANK('2.2.3 Fallzahlen'!Q$76)&lt;&gt;0),"",SUM('2.2.3 Fallzahlen'!Q$11,'2.2.3 Fallzahlen'!Q$13,'2.2.3 Fallzahlen'!Q$15,'2.2.3 Fallzahlen'!Q$17,'2.2.3 Fallzahlen'!Q$28,'2.2.3 Fallzahlen'!Q$30,'2.2.3 Fallzahlen'!Q$32,'2.2.3 Fallzahlen'!Q$34,'2.2.3 Fallzahlen'!Q$65,'2.2.3 Fallzahlen'!Q$67,'2.2.3 Fallzahlen'!Q$74,'2.2.3 Fallzahlen'!Q$76))</f>
        <v/>
      </c>
      <c r="N91" s="204">
        <f>IF(AND(Zusammenfassung!D91="SHO",OR(Zusammenfassung!H91&lt;100,Zusammenfassung!H91="")),1,IF(AND(Zusammenfassung!D91="HO",OR(Zusammenfassung!H91&lt;50,Zusammenfassung!H91="")),1,0))</f>
        <v>0</v>
      </c>
    </row>
    <row r="92" spans="1:14" ht="27.6" customHeight="1" outlineLevel="1" x14ac:dyDescent="0.2">
      <c r="A92" s="44"/>
      <c r="C92" s="176" t="str">
        <f>IF('Allgemeine Angaben'!E32&lt;&gt;"",'Allgemeine Angaben'!E32,"")</f>
        <v/>
      </c>
      <c r="D92" s="74" t="str">
        <f>IF('Allgemeine Angaben'!G32&lt;&gt;"",'Allgemeine Angaben'!G32,"")</f>
        <v/>
      </c>
      <c r="E92" s="60"/>
      <c r="F92" s="74" t="str">
        <f>IF('Allgemeine Angaben'!H32&lt;&gt;"",'Allgemeine Angaben'!H32,"")</f>
        <v/>
      </c>
      <c r="G92" s="74" t="str">
        <f>IF('Allgemeine Angaben'!I32&lt;&gt;"",'Allgemeine Angaben'!I32,"")</f>
        <v/>
      </c>
      <c r="H92" s="497" t="str">
        <f>IF(SUM('2.2.3 Fallzahlen'!R18,'2.2.3 Fallzahlen'!R35,'2.2.3 Fallzahlen'!R68,'2.2.3 Fallzahlen'!R73:R76)=0,"",SUM('2.2.3 Fallzahlen'!R18,'2.2.3 Fallzahlen'!R35,'2.2.3 Fallzahlen'!R68,'2.2.3 Fallzahlen'!R73:R76))</f>
        <v/>
      </c>
      <c r="I92" s="497"/>
      <c r="J92" s="271" t="str">
        <f>IF(AND(SUM('2.2.3 Fallzahlen'!R$14:R$17,'2.2.3 Fallzahlen'!R$31:R$34,'2.2.3 Fallzahlen'!R$73:R$76)=0,COUNTBLANK('2.2.3 Fallzahlen'!R$14:R$17)+COUNTBLANK('2.2.3 Fallzahlen'!R$31:R$34)+COUNTBLANK('2.2.3 Fallzahlen'!R$73:R$76)&lt;&gt;0),"",SUM('2.2.3 Fallzahlen'!R$14:R$17,'2.2.3 Fallzahlen'!R$31:R$34,'2.2.3 Fallzahlen'!R$73:R$76))</f>
        <v/>
      </c>
      <c r="K92" s="95" t="str">
        <f>IF(AND(SUM('2.2.3 Fallzahlen'!R$11,'2.2.3 Fallzahlen'!R$13,'2.2.3 Fallzahlen'!R$15,'2.2.3 Fallzahlen'!R$17,'2.2.3 Fallzahlen'!R$28,'2.2.3 Fallzahlen'!R$30,'2.2.3 Fallzahlen'!R$32,'2.2.3 Fallzahlen'!R$34,'2.2.3 Fallzahlen'!R$65,'2.2.3 Fallzahlen'!R$67,'2.2.3 Fallzahlen'!R$74,'2.2.3 Fallzahlen'!R$76)=0,COUNTBLANK('2.2.3 Fallzahlen'!R$11)+COUNTBLANK('2.2.3 Fallzahlen'!R$13)+COUNTBLANK('2.2.3 Fallzahlen'!R$15)+COUNTBLANK('2.2.3 Fallzahlen'!R$17)+COUNTBLANK('2.2.3 Fallzahlen'!R$28)+COUNTBLANK('2.2.3 Fallzahlen'!R$30)+COUNTBLANK('2.2.3 Fallzahlen'!R$32)+COUNTBLANK('2.2.3 Fallzahlen'!R$34)+COUNTBLANK('2.2.3 Fallzahlen'!R$65)+COUNTBLANK('2.2.3 Fallzahlen'!R$67)+COUNTBLANK('2.2.3 Fallzahlen'!R$74)+COUNTBLANK('2.2.3 Fallzahlen'!R$76)&lt;&gt;0),"",SUM('2.2.3 Fallzahlen'!R$11,'2.2.3 Fallzahlen'!R$13,'2.2.3 Fallzahlen'!R$15,'2.2.3 Fallzahlen'!R$17,'2.2.3 Fallzahlen'!R$28,'2.2.3 Fallzahlen'!R$30,'2.2.3 Fallzahlen'!R$32,'2.2.3 Fallzahlen'!R$34,'2.2.3 Fallzahlen'!R$65,'2.2.3 Fallzahlen'!R$67,'2.2.3 Fallzahlen'!R$74,'2.2.3 Fallzahlen'!R$76))</f>
        <v/>
      </c>
      <c r="N92" s="204">
        <f>IF(AND(Zusammenfassung!D92="SHO",OR(Zusammenfassung!H92&lt;100,Zusammenfassung!H92="")),1,IF(AND(Zusammenfassung!D92="HO",OR(Zusammenfassung!H92&lt;50,Zusammenfassung!H92="")),1,0))</f>
        <v>0</v>
      </c>
    </row>
    <row r="93" spans="1:14" ht="27.6" customHeight="1" outlineLevel="1" x14ac:dyDescent="0.2">
      <c r="A93" s="44"/>
      <c r="C93" s="176" t="str">
        <f>IF('Allgemeine Angaben'!E33&lt;&gt;"",'Allgemeine Angaben'!E33,"")</f>
        <v/>
      </c>
      <c r="D93" s="74" t="str">
        <f>IF('Allgemeine Angaben'!G33&lt;&gt;"",'Allgemeine Angaben'!G33,"")</f>
        <v/>
      </c>
      <c r="E93" s="60"/>
      <c r="F93" s="74" t="str">
        <f>IF('Allgemeine Angaben'!H33&lt;&gt;"",'Allgemeine Angaben'!H33,"")</f>
        <v/>
      </c>
      <c r="G93" s="74" t="str">
        <f>IF('Allgemeine Angaben'!I33&lt;&gt;"",'Allgemeine Angaben'!I33,"")</f>
        <v/>
      </c>
      <c r="H93" s="497" t="str">
        <f>IF(SUM('2.2.3 Fallzahlen'!S18,'2.2.3 Fallzahlen'!S35,'2.2.3 Fallzahlen'!S68,'2.2.3 Fallzahlen'!S73:S76)=0,"",SUM('2.2.3 Fallzahlen'!S18,'2.2.3 Fallzahlen'!S35,'2.2.3 Fallzahlen'!S68,'2.2.3 Fallzahlen'!S73:S76))</f>
        <v/>
      </c>
      <c r="I93" s="497"/>
      <c r="J93" s="271" t="str">
        <f>IF(AND(SUM('2.2.3 Fallzahlen'!S$14:S$17,'2.2.3 Fallzahlen'!S$31:S$34,'2.2.3 Fallzahlen'!S$73:S$76)=0,COUNTBLANK('2.2.3 Fallzahlen'!S$14:S$17)+COUNTBLANK('2.2.3 Fallzahlen'!S$31:S$34)+COUNTBLANK('2.2.3 Fallzahlen'!S$73:S$76)&lt;&gt;0),"",SUM('2.2.3 Fallzahlen'!S$14:S$17,'2.2.3 Fallzahlen'!S$31:S$34,'2.2.3 Fallzahlen'!S$73:S$76))</f>
        <v/>
      </c>
      <c r="K93" s="95" t="str">
        <f>IF(AND(SUM('2.2.3 Fallzahlen'!S$11,'2.2.3 Fallzahlen'!S$13,'2.2.3 Fallzahlen'!S$15,'2.2.3 Fallzahlen'!S$17,'2.2.3 Fallzahlen'!S$28,'2.2.3 Fallzahlen'!S$30,'2.2.3 Fallzahlen'!S$32,'2.2.3 Fallzahlen'!S$34,'2.2.3 Fallzahlen'!S$65,'2.2.3 Fallzahlen'!S$67,'2.2.3 Fallzahlen'!S$74,'2.2.3 Fallzahlen'!S$76)=0,COUNTBLANK('2.2.3 Fallzahlen'!S$11)+COUNTBLANK('2.2.3 Fallzahlen'!S$13)+COUNTBLANK('2.2.3 Fallzahlen'!S$15)+COUNTBLANK('2.2.3 Fallzahlen'!S$17)+COUNTBLANK('2.2.3 Fallzahlen'!S$28)+COUNTBLANK('2.2.3 Fallzahlen'!S$30)+COUNTBLANK('2.2.3 Fallzahlen'!S$32)+COUNTBLANK('2.2.3 Fallzahlen'!S$34)+COUNTBLANK('2.2.3 Fallzahlen'!S$65)+COUNTBLANK('2.2.3 Fallzahlen'!S$67)+COUNTBLANK('2.2.3 Fallzahlen'!S$74)+COUNTBLANK('2.2.3 Fallzahlen'!S$76)&lt;&gt;0),"",SUM('2.2.3 Fallzahlen'!S$11,'2.2.3 Fallzahlen'!S$13,'2.2.3 Fallzahlen'!S$15,'2.2.3 Fallzahlen'!S$17,'2.2.3 Fallzahlen'!S$28,'2.2.3 Fallzahlen'!S$30,'2.2.3 Fallzahlen'!S$32,'2.2.3 Fallzahlen'!S$34,'2.2.3 Fallzahlen'!S$65,'2.2.3 Fallzahlen'!S$67,'2.2.3 Fallzahlen'!S$74,'2.2.3 Fallzahlen'!S$76))</f>
        <v/>
      </c>
      <c r="N93" s="204">
        <f>IF(AND(Zusammenfassung!D93="SHO",OR(Zusammenfassung!H93&lt;100,Zusammenfassung!H93="")),1,IF(AND(Zusammenfassung!D93="HO",OR(Zusammenfassung!H93&lt;50,Zusammenfassung!H93="")),1,0))</f>
        <v>0</v>
      </c>
    </row>
    <row r="94" spans="1:14" ht="27.6" customHeight="1" outlineLevel="1" x14ac:dyDescent="0.2">
      <c r="A94" s="44"/>
      <c r="C94" s="176" t="str">
        <f>IF('Allgemeine Angaben'!E34&lt;&gt;"",'Allgemeine Angaben'!E34,"")</f>
        <v/>
      </c>
      <c r="D94" s="74" t="str">
        <f>IF('Allgemeine Angaben'!G34&lt;&gt;"",'Allgemeine Angaben'!G34,"")</f>
        <v/>
      </c>
      <c r="E94" s="60"/>
      <c r="F94" s="74" t="str">
        <f>IF('Allgemeine Angaben'!H34&lt;&gt;"",'Allgemeine Angaben'!H34,"")</f>
        <v/>
      </c>
      <c r="G94" s="74" t="str">
        <f>IF('Allgemeine Angaben'!I34&lt;&gt;"",'Allgemeine Angaben'!I34,"")</f>
        <v/>
      </c>
      <c r="H94" s="497" t="str">
        <f>IF(SUM('2.2.3 Fallzahlen'!T18,'2.2.3 Fallzahlen'!T35,'2.2.3 Fallzahlen'!T68,'2.2.3 Fallzahlen'!T73:T76)=0,"",SUM('2.2.3 Fallzahlen'!T18,'2.2.3 Fallzahlen'!T35,'2.2.3 Fallzahlen'!T68,'2.2.3 Fallzahlen'!T73:T76))</f>
        <v/>
      </c>
      <c r="I94" s="497"/>
      <c r="J94" s="271" t="str">
        <f>IF(AND(SUM('2.2.3 Fallzahlen'!T$14:T$17,'2.2.3 Fallzahlen'!T$31:T$34,'2.2.3 Fallzahlen'!T$73:T$76)=0,COUNTBLANK('2.2.3 Fallzahlen'!T$14:T$17)+COUNTBLANK('2.2.3 Fallzahlen'!T$31:T$34)+COUNTBLANK('2.2.3 Fallzahlen'!T$73:T$76)&lt;&gt;0),"",SUM('2.2.3 Fallzahlen'!T$14:T$17,'2.2.3 Fallzahlen'!T$31:T$34,'2.2.3 Fallzahlen'!T$73:T$76))</f>
        <v/>
      </c>
      <c r="K94" s="95" t="str">
        <f>IF(AND(SUM('2.2.3 Fallzahlen'!T$11,'2.2.3 Fallzahlen'!T$13,'2.2.3 Fallzahlen'!T$15,'2.2.3 Fallzahlen'!T$17,'2.2.3 Fallzahlen'!T$28,'2.2.3 Fallzahlen'!T$30,'2.2.3 Fallzahlen'!T$32,'2.2.3 Fallzahlen'!T$34,'2.2.3 Fallzahlen'!T$65,'2.2.3 Fallzahlen'!T$67,'2.2.3 Fallzahlen'!T$74,'2.2.3 Fallzahlen'!T$76)=0,COUNTBLANK('2.2.3 Fallzahlen'!T$11)+COUNTBLANK('2.2.3 Fallzahlen'!T$13)+COUNTBLANK('2.2.3 Fallzahlen'!T$15)+COUNTBLANK('2.2.3 Fallzahlen'!T$17)+COUNTBLANK('2.2.3 Fallzahlen'!T$28)+COUNTBLANK('2.2.3 Fallzahlen'!T$30)+COUNTBLANK('2.2.3 Fallzahlen'!T$32)+COUNTBLANK('2.2.3 Fallzahlen'!T$34)+COUNTBLANK('2.2.3 Fallzahlen'!T$65)+COUNTBLANK('2.2.3 Fallzahlen'!T$67)+COUNTBLANK('2.2.3 Fallzahlen'!T$74)+COUNTBLANK('2.2.3 Fallzahlen'!T$76)&lt;&gt;0),"",SUM('2.2.3 Fallzahlen'!T$11,'2.2.3 Fallzahlen'!T$13,'2.2.3 Fallzahlen'!T$15,'2.2.3 Fallzahlen'!T$17,'2.2.3 Fallzahlen'!T$28,'2.2.3 Fallzahlen'!T$30,'2.2.3 Fallzahlen'!T$32,'2.2.3 Fallzahlen'!T$34,'2.2.3 Fallzahlen'!T$65,'2.2.3 Fallzahlen'!T$67,'2.2.3 Fallzahlen'!T$74,'2.2.3 Fallzahlen'!T$76))</f>
        <v/>
      </c>
      <c r="N94" s="204">
        <f>IF(AND(Zusammenfassung!D94="SHO",OR(Zusammenfassung!H94&lt;100,Zusammenfassung!H94="")),1,IF(AND(Zusammenfassung!D94="HO",OR(Zusammenfassung!H94&lt;50,Zusammenfassung!H94="")),1,0))</f>
        <v>0</v>
      </c>
    </row>
    <row r="95" spans="1:14" ht="27.6" customHeight="1" outlineLevel="1" x14ac:dyDescent="0.2">
      <c r="A95" s="44"/>
      <c r="C95" s="176" t="str">
        <f>IF('Allgemeine Angaben'!E35&lt;&gt;"",'Allgemeine Angaben'!E35,"")</f>
        <v/>
      </c>
      <c r="D95" s="74" t="str">
        <f>IF('Allgemeine Angaben'!G35&lt;&gt;"",'Allgemeine Angaben'!G35,"")</f>
        <v/>
      </c>
      <c r="E95" s="60"/>
      <c r="F95" s="74" t="str">
        <f>IF('Allgemeine Angaben'!H35&lt;&gt;"",'Allgemeine Angaben'!H35,"")</f>
        <v/>
      </c>
      <c r="G95" s="74" t="str">
        <f>IF('Allgemeine Angaben'!I35&lt;&gt;"",'Allgemeine Angaben'!I35,"")</f>
        <v/>
      </c>
      <c r="H95" s="497" t="str">
        <f>IF(SUM('2.2.3 Fallzahlen'!U18,'2.2.3 Fallzahlen'!U35,'2.2.3 Fallzahlen'!U68,'2.2.3 Fallzahlen'!U73:U76)=0,"",SUM('2.2.3 Fallzahlen'!U18,'2.2.3 Fallzahlen'!U35,'2.2.3 Fallzahlen'!U68,'2.2.3 Fallzahlen'!U73:U76))</f>
        <v/>
      </c>
      <c r="I95" s="497"/>
      <c r="J95" s="271" t="str">
        <f>IF(AND(SUM('2.2.3 Fallzahlen'!U$14:U$17,'2.2.3 Fallzahlen'!U$31:U$34,'2.2.3 Fallzahlen'!U$73:U$76)=0,COUNTBLANK('2.2.3 Fallzahlen'!U$14:U$17)+COUNTBLANK('2.2.3 Fallzahlen'!U$31:U$34)+COUNTBLANK('2.2.3 Fallzahlen'!U$73:U$76)&lt;&gt;0),"",SUM('2.2.3 Fallzahlen'!U$14:U$17,'2.2.3 Fallzahlen'!U$31:U$34,'2.2.3 Fallzahlen'!U$73:U$76))</f>
        <v/>
      </c>
      <c r="K95" s="95" t="str">
        <f>IF(AND(SUM('2.2.3 Fallzahlen'!U$11,'2.2.3 Fallzahlen'!U$13,'2.2.3 Fallzahlen'!U$15,'2.2.3 Fallzahlen'!U$17,'2.2.3 Fallzahlen'!U$28,'2.2.3 Fallzahlen'!U$30,'2.2.3 Fallzahlen'!U$32,'2.2.3 Fallzahlen'!U$34,'2.2.3 Fallzahlen'!U$65,'2.2.3 Fallzahlen'!U$67,'2.2.3 Fallzahlen'!U$74,'2.2.3 Fallzahlen'!U$76)=0,COUNTBLANK('2.2.3 Fallzahlen'!U$11)+COUNTBLANK('2.2.3 Fallzahlen'!U$13)+COUNTBLANK('2.2.3 Fallzahlen'!U$15)+COUNTBLANK('2.2.3 Fallzahlen'!U$17)+COUNTBLANK('2.2.3 Fallzahlen'!U$28)+COUNTBLANK('2.2.3 Fallzahlen'!U$30)+COUNTBLANK('2.2.3 Fallzahlen'!U$32)+COUNTBLANK('2.2.3 Fallzahlen'!U$34)+COUNTBLANK('2.2.3 Fallzahlen'!U$65)+COUNTBLANK('2.2.3 Fallzahlen'!U$67)+COUNTBLANK('2.2.3 Fallzahlen'!U$74)+COUNTBLANK('2.2.3 Fallzahlen'!U$76)&lt;&gt;0),"",SUM('2.2.3 Fallzahlen'!U$11,'2.2.3 Fallzahlen'!U$13,'2.2.3 Fallzahlen'!U$15,'2.2.3 Fallzahlen'!U$17,'2.2.3 Fallzahlen'!U$28,'2.2.3 Fallzahlen'!U$30,'2.2.3 Fallzahlen'!U$32,'2.2.3 Fallzahlen'!U$34,'2.2.3 Fallzahlen'!U$65,'2.2.3 Fallzahlen'!U$67,'2.2.3 Fallzahlen'!U$74,'2.2.3 Fallzahlen'!U$76))</f>
        <v/>
      </c>
      <c r="N95" s="204">
        <f>IF(AND(Zusammenfassung!D95="SHO",OR(Zusammenfassung!H95&lt;100,Zusammenfassung!H95="")),1,IF(AND(Zusammenfassung!D95="HO",OR(Zusammenfassung!H95&lt;50,Zusammenfassung!H95="")),1,0))</f>
        <v>0</v>
      </c>
    </row>
    <row r="96" spans="1:14" ht="27.6" customHeight="1" outlineLevel="1" x14ac:dyDescent="0.2">
      <c r="A96" s="44"/>
      <c r="C96" s="176" t="str">
        <f>IF('Allgemeine Angaben'!E36&lt;&gt;"",'Allgemeine Angaben'!E36,"")</f>
        <v/>
      </c>
      <c r="D96" s="74" t="str">
        <f>IF('Allgemeine Angaben'!G36&lt;&gt;"",'Allgemeine Angaben'!G36,"")</f>
        <v/>
      </c>
      <c r="E96" s="60"/>
      <c r="F96" s="74" t="str">
        <f>IF('Allgemeine Angaben'!H36&lt;&gt;"",'Allgemeine Angaben'!H36,"")</f>
        <v/>
      </c>
      <c r="G96" s="74" t="str">
        <f>IF('Allgemeine Angaben'!I36&lt;&gt;"",'Allgemeine Angaben'!I36,"")</f>
        <v/>
      </c>
      <c r="H96" s="497" t="str">
        <f>IF(SUM('2.2.3 Fallzahlen'!V18,'2.2.3 Fallzahlen'!V35,'2.2.3 Fallzahlen'!V68,'2.2.3 Fallzahlen'!V73:V76)=0,"",SUM('2.2.3 Fallzahlen'!V18,'2.2.3 Fallzahlen'!V35,'2.2.3 Fallzahlen'!V68,'2.2.3 Fallzahlen'!V73:V76))</f>
        <v/>
      </c>
      <c r="I96" s="497"/>
      <c r="J96" s="271" t="str">
        <f>IF(AND(SUM('2.2.3 Fallzahlen'!V$14:V$17,'2.2.3 Fallzahlen'!V$31:V$34,'2.2.3 Fallzahlen'!V$73:V$76)=0,COUNTBLANK('2.2.3 Fallzahlen'!V$14:V$17)+COUNTBLANK('2.2.3 Fallzahlen'!V$31:V$34)+COUNTBLANK('2.2.3 Fallzahlen'!V$73:V$76)&lt;&gt;0),"",SUM('2.2.3 Fallzahlen'!V$14:V$17,'2.2.3 Fallzahlen'!V$31:V$34,'2.2.3 Fallzahlen'!V$73:V$76))</f>
        <v/>
      </c>
      <c r="K96" s="95" t="str">
        <f>IF(AND(SUM('2.2.3 Fallzahlen'!V$11,'2.2.3 Fallzahlen'!V$13,'2.2.3 Fallzahlen'!V$15,'2.2.3 Fallzahlen'!V$17,'2.2.3 Fallzahlen'!V$28,'2.2.3 Fallzahlen'!V$30,'2.2.3 Fallzahlen'!V$32,'2.2.3 Fallzahlen'!V$34,'2.2.3 Fallzahlen'!V$65,'2.2.3 Fallzahlen'!V$67,'2.2.3 Fallzahlen'!V$74,'2.2.3 Fallzahlen'!V$76)=0,COUNTBLANK('2.2.3 Fallzahlen'!V$11)+COUNTBLANK('2.2.3 Fallzahlen'!V$13)+COUNTBLANK('2.2.3 Fallzahlen'!V$15)+COUNTBLANK('2.2.3 Fallzahlen'!V$17)+COUNTBLANK('2.2.3 Fallzahlen'!V$28)+COUNTBLANK('2.2.3 Fallzahlen'!V$30)+COUNTBLANK('2.2.3 Fallzahlen'!V$32)+COUNTBLANK('2.2.3 Fallzahlen'!V$34)+COUNTBLANK('2.2.3 Fallzahlen'!V$65)+COUNTBLANK('2.2.3 Fallzahlen'!V$67)+COUNTBLANK('2.2.3 Fallzahlen'!V$74)+COUNTBLANK('2.2.3 Fallzahlen'!V$76)&lt;&gt;0),"",SUM('2.2.3 Fallzahlen'!V$11,'2.2.3 Fallzahlen'!V$13,'2.2.3 Fallzahlen'!V$15,'2.2.3 Fallzahlen'!V$17,'2.2.3 Fallzahlen'!V$28,'2.2.3 Fallzahlen'!V$30,'2.2.3 Fallzahlen'!V$32,'2.2.3 Fallzahlen'!V$34,'2.2.3 Fallzahlen'!V$65,'2.2.3 Fallzahlen'!V$67,'2.2.3 Fallzahlen'!V$74,'2.2.3 Fallzahlen'!V$76))</f>
        <v/>
      </c>
      <c r="N96" s="204">
        <f>IF(AND(Zusammenfassung!D96="SHO",OR(Zusammenfassung!H96&lt;100,Zusammenfassung!H96="")),1,IF(AND(Zusammenfassung!D96="HO",OR(Zusammenfassung!H96&lt;50,Zusammenfassung!H96="")),1,0))</f>
        <v>0</v>
      </c>
    </row>
    <row r="97" spans="1:14" ht="27.6" customHeight="1" outlineLevel="1" x14ac:dyDescent="0.2">
      <c r="A97" s="44"/>
      <c r="C97" s="176" t="str">
        <f>IF('Allgemeine Angaben'!E37&lt;&gt;"",'Allgemeine Angaben'!E37,"")</f>
        <v/>
      </c>
      <c r="D97" s="74" t="str">
        <f>IF('Allgemeine Angaben'!G37&lt;&gt;"",'Allgemeine Angaben'!G37,"")</f>
        <v/>
      </c>
      <c r="E97" s="60"/>
      <c r="F97" s="74" t="str">
        <f>IF('Allgemeine Angaben'!H37&lt;&gt;"",'Allgemeine Angaben'!H37,"")</f>
        <v/>
      </c>
      <c r="G97" s="74" t="str">
        <f>IF('Allgemeine Angaben'!I37&lt;&gt;"",'Allgemeine Angaben'!I37,"")</f>
        <v/>
      </c>
      <c r="H97" s="497" t="str">
        <f>IF(SUM('2.2.3 Fallzahlen'!W18,'2.2.3 Fallzahlen'!W35,'2.2.3 Fallzahlen'!W68,'2.2.3 Fallzahlen'!W73:W76)=0,"",SUM('2.2.3 Fallzahlen'!W18,'2.2.3 Fallzahlen'!W35,'2.2.3 Fallzahlen'!W68,'2.2.3 Fallzahlen'!W73:W76))</f>
        <v/>
      </c>
      <c r="I97" s="497"/>
      <c r="J97" s="271" t="str">
        <f>IF(AND(SUM('2.2.3 Fallzahlen'!W$14:W$17,'2.2.3 Fallzahlen'!W$31:W$34,'2.2.3 Fallzahlen'!W$73:W$76)=0,COUNTBLANK('2.2.3 Fallzahlen'!W$14:W$17)+COUNTBLANK('2.2.3 Fallzahlen'!W$31:W$34)+COUNTBLANK('2.2.3 Fallzahlen'!W$73:W$76)&lt;&gt;0),"",SUM('2.2.3 Fallzahlen'!W$14:W$17,'2.2.3 Fallzahlen'!W$31:W$34,'2.2.3 Fallzahlen'!W$73:W$76))</f>
        <v/>
      </c>
      <c r="K97" s="95" t="str">
        <f>IF(AND(SUM('2.2.3 Fallzahlen'!W$11,'2.2.3 Fallzahlen'!W$13,'2.2.3 Fallzahlen'!W$15,'2.2.3 Fallzahlen'!W$17,'2.2.3 Fallzahlen'!W$28,'2.2.3 Fallzahlen'!W$30,'2.2.3 Fallzahlen'!W$32,'2.2.3 Fallzahlen'!W$34,'2.2.3 Fallzahlen'!W$65,'2.2.3 Fallzahlen'!W$67,'2.2.3 Fallzahlen'!W$74,'2.2.3 Fallzahlen'!W$76)=0,COUNTBLANK('2.2.3 Fallzahlen'!W$11)+COUNTBLANK('2.2.3 Fallzahlen'!W$13)+COUNTBLANK('2.2.3 Fallzahlen'!W$15)+COUNTBLANK('2.2.3 Fallzahlen'!W$17)+COUNTBLANK('2.2.3 Fallzahlen'!W$28)+COUNTBLANK('2.2.3 Fallzahlen'!W$30)+COUNTBLANK('2.2.3 Fallzahlen'!W$32)+COUNTBLANK('2.2.3 Fallzahlen'!W$34)+COUNTBLANK('2.2.3 Fallzahlen'!W$65)+COUNTBLANK('2.2.3 Fallzahlen'!W$67)+COUNTBLANK('2.2.3 Fallzahlen'!W$74)+COUNTBLANK('2.2.3 Fallzahlen'!W$76)&lt;&gt;0),"",SUM('2.2.3 Fallzahlen'!W$11,'2.2.3 Fallzahlen'!W$13,'2.2.3 Fallzahlen'!W$15,'2.2.3 Fallzahlen'!W$17,'2.2.3 Fallzahlen'!W$28,'2.2.3 Fallzahlen'!W$30,'2.2.3 Fallzahlen'!W$32,'2.2.3 Fallzahlen'!W$34,'2.2.3 Fallzahlen'!W$65,'2.2.3 Fallzahlen'!W$67,'2.2.3 Fallzahlen'!W$74,'2.2.3 Fallzahlen'!W$76))</f>
        <v/>
      </c>
      <c r="N97" s="204">
        <f>IF(AND(Zusammenfassung!D97="SHO",OR(Zusammenfassung!H97&lt;100,Zusammenfassung!H97="")),1,IF(AND(Zusammenfassung!D97="HO",OR(Zusammenfassung!H97&lt;50,Zusammenfassung!H97="")),1,0))</f>
        <v>0</v>
      </c>
    </row>
    <row r="98" spans="1:14" ht="27.6" customHeight="1" outlineLevel="1" x14ac:dyDescent="0.2">
      <c r="A98" s="44"/>
      <c r="C98" s="176" t="str">
        <f>IF('Allgemeine Angaben'!E38&lt;&gt;"",'Allgemeine Angaben'!E38,"")</f>
        <v/>
      </c>
      <c r="D98" s="74" t="str">
        <f>IF('Allgemeine Angaben'!G38&lt;&gt;"",'Allgemeine Angaben'!G38,"")</f>
        <v/>
      </c>
      <c r="E98" s="60"/>
      <c r="F98" s="74" t="str">
        <f>IF('Allgemeine Angaben'!H38&lt;&gt;"",'Allgemeine Angaben'!H38,"")</f>
        <v/>
      </c>
      <c r="G98" s="74" t="str">
        <f>IF('Allgemeine Angaben'!I38&lt;&gt;"",'Allgemeine Angaben'!I38,"")</f>
        <v/>
      </c>
      <c r="H98" s="497" t="str">
        <f>IF(SUM('2.2.3 Fallzahlen'!X18,'2.2.3 Fallzahlen'!X35,'2.2.3 Fallzahlen'!X68,'2.2.3 Fallzahlen'!X73:X76)=0,"",SUM('2.2.3 Fallzahlen'!X18,'2.2.3 Fallzahlen'!X35,'2.2.3 Fallzahlen'!X68,'2.2.3 Fallzahlen'!X73:X76))</f>
        <v/>
      </c>
      <c r="I98" s="497"/>
      <c r="J98" s="271" t="str">
        <f>IF(AND(SUM('2.2.3 Fallzahlen'!X$14:X$17,'2.2.3 Fallzahlen'!X$31:X$34,'2.2.3 Fallzahlen'!X$73:X$76)=0,COUNTBLANK('2.2.3 Fallzahlen'!X$14:X$17)+COUNTBLANK('2.2.3 Fallzahlen'!X$31:X$34)+COUNTBLANK('2.2.3 Fallzahlen'!X$73:X$76)&lt;&gt;0),"",SUM('2.2.3 Fallzahlen'!X$14:X$17,'2.2.3 Fallzahlen'!X$31:X$34,'2.2.3 Fallzahlen'!X$73:X$76))</f>
        <v/>
      </c>
      <c r="K98" s="95" t="str">
        <f>IF(AND(SUM('2.2.3 Fallzahlen'!X$11,'2.2.3 Fallzahlen'!X$13,'2.2.3 Fallzahlen'!X$15,'2.2.3 Fallzahlen'!X$17,'2.2.3 Fallzahlen'!X$28,'2.2.3 Fallzahlen'!X$30,'2.2.3 Fallzahlen'!X$32,'2.2.3 Fallzahlen'!X$34,'2.2.3 Fallzahlen'!X$65,'2.2.3 Fallzahlen'!X$67,'2.2.3 Fallzahlen'!X$74,'2.2.3 Fallzahlen'!X$76)=0,COUNTBLANK('2.2.3 Fallzahlen'!X$11)+COUNTBLANK('2.2.3 Fallzahlen'!X$13)+COUNTBLANK('2.2.3 Fallzahlen'!X$15)+COUNTBLANK('2.2.3 Fallzahlen'!X$17)+COUNTBLANK('2.2.3 Fallzahlen'!X$28)+COUNTBLANK('2.2.3 Fallzahlen'!X$30)+COUNTBLANK('2.2.3 Fallzahlen'!X$32)+COUNTBLANK('2.2.3 Fallzahlen'!X$34)+COUNTBLANK('2.2.3 Fallzahlen'!X$65)+COUNTBLANK('2.2.3 Fallzahlen'!X$67)+COUNTBLANK('2.2.3 Fallzahlen'!X$74)+COUNTBLANK('2.2.3 Fallzahlen'!X$76)&lt;&gt;0),"",SUM('2.2.3 Fallzahlen'!X$11,'2.2.3 Fallzahlen'!X$13,'2.2.3 Fallzahlen'!X$15,'2.2.3 Fallzahlen'!X$17,'2.2.3 Fallzahlen'!X$28,'2.2.3 Fallzahlen'!X$30,'2.2.3 Fallzahlen'!X$32,'2.2.3 Fallzahlen'!X$34,'2.2.3 Fallzahlen'!X$65,'2.2.3 Fallzahlen'!X$67,'2.2.3 Fallzahlen'!X$74,'2.2.3 Fallzahlen'!X$76))</f>
        <v/>
      </c>
      <c r="N98" s="204">
        <f>IF(AND(Zusammenfassung!D98="SHO",OR(Zusammenfassung!H98&lt;100,Zusammenfassung!H98="")),1,IF(AND(Zusammenfassung!D98="HO",OR(Zusammenfassung!H98&lt;50,Zusammenfassung!H98="")),1,0))</f>
        <v>0</v>
      </c>
    </row>
    <row r="99" spans="1:14" ht="27.6" customHeight="1" outlineLevel="1" x14ac:dyDescent="0.2">
      <c r="A99" s="44"/>
      <c r="C99" s="176" t="str">
        <f>IF('Allgemeine Angaben'!E39&lt;&gt;"",'Allgemeine Angaben'!E39,"")</f>
        <v/>
      </c>
      <c r="D99" s="74" t="str">
        <f>IF('Allgemeine Angaben'!G39&lt;&gt;"",'Allgemeine Angaben'!G39,"")</f>
        <v/>
      </c>
      <c r="E99" s="60"/>
      <c r="F99" s="74" t="str">
        <f>IF('Allgemeine Angaben'!H39&lt;&gt;"",'Allgemeine Angaben'!H39,"")</f>
        <v/>
      </c>
      <c r="G99" s="74" t="str">
        <f>IF('Allgemeine Angaben'!I39&lt;&gt;"",'Allgemeine Angaben'!I39,"")</f>
        <v/>
      </c>
      <c r="H99" s="497" t="str">
        <f>IF(SUM('2.2.3 Fallzahlen'!Y18,'2.2.3 Fallzahlen'!Y35,'2.2.3 Fallzahlen'!Y68,'2.2.3 Fallzahlen'!Y73:Y76)=0,"",SUM('2.2.3 Fallzahlen'!Y18,'2.2.3 Fallzahlen'!Y35,'2.2.3 Fallzahlen'!Y68,'2.2.3 Fallzahlen'!Y73:Y76))</f>
        <v/>
      </c>
      <c r="I99" s="497"/>
      <c r="J99" s="271" t="str">
        <f>IF(AND(SUM('2.2.3 Fallzahlen'!Y$14:Y$17,'2.2.3 Fallzahlen'!Y$31:Y$34,'2.2.3 Fallzahlen'!Y$73:Y$76)=0,COUNTBLANK('2.2.3 Fallzahlen'!Y$14:Y$17)+COUNTBLANK('2.2.3 Fallzahlen'!Y$31:Y$34)+COUNTBLANK('2.2.3 Fallzahlen'!Y$73:Y$76)&lt;&gt;0),"",SUM('2.2.3 Fallzahlen'!Y$14:Y$17,'2.2.3 Fallzahlen'!Y$31:Y$34,'2.2.3 Fallzahlen'!Y$73:Y$76))</f>
        <v/>
      </c>
      <c r="K99" s="95" t="str">
        <f>IF(AND(SUM('2.2.3 Fallzahlen'!Y$11,'2.2.3 Fallzahlen'!Y$13,'2.2.3 Fallzahlen'!Y$15,'2.2.3 Fallzahlen'!Y$17,'2.2.3 Fallzahlen'!Y$28,'2.2.3 Fallzahlen'!Y$30,'2.2.3 Fallzahlen'!Y$32,'2.2.3 Fallzahlen'!Y$34,'2.2.3 Fallzahlen'!Y$65,'2.2.3 Fallzahlen'!Y$67,'2.2.3 Fallzahlen'!Y$74,'2.2.3 Fallzahlen'!Y$76)=0,COUNTBLANK('2.2.3 Fallzahlen'!Y$11)+COUNTBLANK('2.2.3 Fallzahlen'!Y$13)+COUNTBLANK('2.2.3 Fallzahlen'!Y$15)+COUNTBLANK('2.2.3 Fallzahlen'!Y$17)+COUNTBLANK('2.2.3 Fallzahlen'!Y$28)+COUNTBLANK('2.2.3 Fallzahlen'!Y$30)+COUNTBLANK('2.2.3 Fallzahlen'!Y$32)+COUNTBLANK('2.2.3 Fallzahlen'!Y$34)+COUNTBLANK('2.2.3 Fallzahlen'!Y$65)+COUNTBLANK('2.2.3 Fallzahlen'!Y$67)+COUNTBLANK('2.2.3 Fallzahlen'!Y$74)+COUNTBLANK('2.2.3 Fallzahlen'!Y$76)&lt;&gt;0),"",SUM('2.2.3 Fallzahlen'!Y$11,'2.2.3 Fallzahlen'!Y$13,'2.2.3 Fallzahlen'!Y$15,'2.2.3 Fallzahlen'!Y$17,'2.2.3 Fallzahlen'!Y$28,'2.2.3 Fallzahlen'!Y$30,'2.2.3 Fallzahlen'!Y$32,'2.2.3 Fallzahlen'!Y$34,'2.2.3 Fallzahlen'!Y$65,'2.2.3 Fallzahlen'!Y$67,'2.2.3 Fallzahlen'!Y$74,'2.2.3 Fallzahlen'!Y$76))</f>
        <v/>
      </c>
      <c r="N99" s="204">
        <f>IF(AND(Zusammenfassung!D99="SHO",OR(Zusammenfassung!H99&lt;100,Zusammenfassung!H99="")),1,IF(AND(Zusammenfassung!D99="HO",OR(Zusammenfassung!H99&lt;50,Zusammenfassung!H99="")),1,0))</f>
        <v>0</v>
      </c>
    </row>
    <row r="100" spans="1:14" ht="27.6" customHeight="1" outlineLevel="1" x14ac:dyDescent="0.2">
      <c r="A100" s="44"/>
      <c r="C100" s="176" t="str">
        <f>IF('Allgemeine Angaben'!E40&lt;&gt;"",'Allgemeine Angaben'!E40,"")</f>
        <v/>
      </c>
      <c r="D100" s="74" t="str">
        <f>IF('Allgemeine Angaben'!G40&lt;&gt;"",'Allgemeine Angaben'!G40,"")</f>
        <v/>
      </c>
      <c r="E100" s="60"/>
      <c r="F100" s="74" t="str">
        <f>IF('Allgemeine Angaben'!H40&lt;&gt;"",'Allgemeine Angaben'!H40,"")</f>
        <v/>
      </c>
      <c r="G100" s="74" t="str">
        <f>IF('Allgemeine Angaben'!I40&lt;&gt;"",'Allgemeine Angaben'!I40,"")</f>
        <v/>
      </c>
      <c r="H100" s="497" t="str">
        <f>IF(SUM('2.2.3 Fallzahlen'!Z18,'2.2.3 Fallzahlen'!Z35,'2.2.3 Fallzahlen'!Z68,'2.2.3 Fallzahlen'!Z73:Z76)=0,"",SUM('2.2.3 Fallzahlen'!Z18,'2.2.3 Fallzahlen'!Z35,'2.2.3 Fallzahlen'!Z68,'2.2.3 Fallzahlen'!Z73:Z76))</f>
        <v/>
      </c>
      <c r="I100" s="497"/>
      <c r="J100" s="271" t="str">
        <f>IF(AND(SUM('2.2.3 Fallzahlen'!Z$14:Z$17,'2.2.3 Fallzahlen'!Z$31:Z$34,'2.2.3 Fallzahlen'!Z$73:Z$76)=0,COUNTBLANK('2.2.3 Fallzahlen'!Z$14:Z$17)+COUNTBLANK('2.2.3 Fallzahlen'!Z$31:Z$34)+COUNTBLANK('2.2.3 Fallzahlen'!Z$73:Z$76)&lt;&gt;0),"",SUM('2.2.3 Fallzahlen'!Z$14:Z$17,'2.2.3 Fallzahlen'!Z$31:Z$34,'2.2.3 Fallzahlen'!Z$73:Z$76))</f>
        <v/>
      </c>
      <c r="K100" s="95" t="str">
        <f>IF(AND(SUM('2.2.3 Fallzahlen'!Z$11,'2.2.3 Fallzahlen'!Z$13,'2.2.3 Fallzahlen'!Z$15,'2.2.3 Fallzahlen'!Z$17,'2.2.3 Fallzahlen'!Z$28,'2.2.3 Fallzahlen'!Z$30,'2.2.3 Fallzahlen'!Z$32,'2.2.3 Fallzahlen'!Z$34,'2.2.3 Fallzahlen'!Z$65,'2.2.3 Fallzahlen'!Z$67,'2.2.3 Fallzahlen'!Z$74,'2.2.3 Fallzahlen'!Z$76)=0,COUNTBLANK('2.2.3 Fallzahlen'!Z$11)+COUNTBLANK('2.2.3 Fallzahlen'!Z$13)+COUNTBLANK('2.2.3 Fallzahlen'!Z$15)+COUNTBLANK('2.2.3 Fallzahlen'!Z$17)+COUNTBLANK('2.2.3 Fallzahlen'!Z$28)+COUNTBLANK('2.2.3 Fallzahlen'!Z$30)+COUNTBLANK('2.2.3 Fallzahlen'!Z$32)+COUNTBLANK('2.2.3 Fallzahlen'!Z$34)+COUNTBLANK('2.2.3 Fallzahlen'!Z$65)+COUNTBLANK('2.2.3 Fallzahlen'!Z$67)+COUNTBLANK('2.2.3 Fallzahlen'!Z$74)+COUNTBLANK('2.2.3 Fallzahlen'!Z$76)&lt;&gt;0),"",SUM('2.2.3 Fallzahlen'!Z$11,'2.2.3 Fallzahlen'!Z$13,'2.2.3 Fallzahlen'!Z$15,'2.2.3 Fallzahlen'!Z$17,'2.2.3 Fallzahlen'!Z$28,'2.2.3 Fallzahlen'!Z$30,'2.2.3 Fallzahlen'!Z$32,'2.2.3 Fallzahlen'!Z$34,'2.2.3 Fallzahlen'!Z$65,'2.2.3 Fallzahlen'!Z$67,'2.2.3 Fallzahlen'!Z$74,'2.2.3 Fallzahlen'!Z$76))</f>
        <v/>
      </c>
      <c r="N100" s="204">
        <f>IF(AND(Zusammenfassung!D100="SHO",OR(Zusammenfassung!H100&lt;100,Zusammenfassung!H100="")),1,IF(AND(Zusammenfassung!D100="HO",OR(Zusammenfassung!H100&lt;50,Zusammenfassung!H100="")),1,0))</f>
        <v>0</v>
      </c>
    </row>
    <row r="101" spans="1:14" ht="27.6" customHeight="1" outlineLevel="1" x14ac:dyDescent="0.2">
      <c r="A101" s="44"/>
      <c r="C101" s="176" t="str">
        <f>IF('Allgemeine Angaben'!E41&lt;&gt;"",'Allgemeine Angaben'!E41,"")</f>
        <v/>
      </c>
      <c r="D101" s="74" t="str">
        <f>IF('Allgemeine Angaben'!G41&lt;&gt;"",'Allgemeine Angaben'!G41,"")</f>
        <v/>
      </c>
      <c r="E101" s="60"/>
      <c r="F101" s="74" t="str">
        <f>IF('Allgemeine Angaben'!H41&lt;&gt;"",'Allgemeine Angaben'!H41,"")</f>
        <v/>
      </c>
      <c r="G101" s="74" t="str">
        <f>IF('Allgemeine Angaben'!I41&lt;&gt;"",'Allgemeine Angaben'!I41,"")</f>
        <v/>
      </c>
      <c r="H101" s="497" t="str">
        <f>IF(SUM('2.2.3 Fallzahlen'!AA18,'2.2.3 Fallzahlen'!AA35,'2.2.3 Fallzahlen'!AA68,'2.2.3 Fallzahlen'!AA73:AA76)=0,"",SUM('2.2.3 Fallzahlen'!AA18,'2.2.3 Fallzahlen'!AA35,'2.2.3 Fallzahlen'!AA68,'2.2.3 Fallzahlen'!AA73:AA76))</f>
        <v/>
      </c>
      <c r="I101" s="497"/>
      <c r="J101" s="271" t="str">
        <f>IF(AND(SUM('2.2.3 Fallzahlen'!AA$14:AA$17,'2.2.3 Fallzahlen'!AA$31:AA$34,'2.2.3 Fallzahlen'!AA$73:AA$76)=0,COUNTBLANK('2.2.3 Fallzahlen'!AA$14:AA$17)+COUNTBLANK('2.2.3 Fallzahlen'!AA$31:AA$34)+COUNTBLANK('2.2.3 Fallzahlen'!AA$73:AA$76)&lt;&gt;0),"",SUM('2.2.3 Fallzahlen'!AA$14:AA$17,'2.2.3 Fallzahlen'!AA$31:AA$34,'2.2.3 Fallzahlen'!AA$73:AA$76))</f>
        <v/>
      </c>
      <c r="K101" s="95" t="str">
        <f>IF(AND(SUM('2.2.3 Fallzahlen'!AA$11,'2.2.3 Fallzahlen'!AA$13,'2.2.3 Fallzahlen'!AA$15,'2.2.3 Fallzahlen'!AA$17,'2.2.3 Fallzahlen'!AA$28,'2.2.3 Fallzahlen'!AA$30,'2.2.3 Fallzahlen'!AA$32,'2.2.3 Fallzahlen'!AA$34,'2.2.3 Fallzahlen'!AA$65,'2.2.3 Fallzahlen'!AA$67,'2.2.3 Fallzahlen'!AA$74,'2.2.3 Fallzahlen'!AA$76)=0,COUNTBLANK('2.2.3 Fallzahlen'!AA$11)+COUNTBLANK('2.2.3 Fallzahlen'!AA$13)+COUNTBLANK('2.2.3 Fallzahlen'!AA$15)+COUNTBLANK('2.2.3 Fallzahlen'!AA$17)+COUNTBLANK('2.2.3 Fallzahlen'!AA$28)+COUNTBLANK('2.2.3 Fallzahlen'!AA$30)+COUNTBLANK('2.2.3 Fallzahlen'!AA$32)+COUNTBLANK('2.2.3 Fallzahlen'!AA$34)+COUNTBLANK('2.2.3 Fallzahlen'!AA$65)+COUNTBLANK('2.2.3 Fallzahlen'!AA$67)+COUNTBLANK('2.2.3 Fallzahlen'!AA$74)+COUNTBLANK('2.2.3 Fallzahlen'!AA$76)&lt;&gt;0),"",SUM('2.2.3 Fallzahlen'!AA$11,'2.2.3 Fallzahlen'!AA$13,'2.2.3 Fallzahlen'!AA$15,'2.2.3 Fallzahlen'!AA$17,'2.2.3 Fallzahlen'!AA$28,'2.2.3 Fallzahlen'!AA$30,'2.2.3 Fallzahlen'!AA$32,'2.2.3 Fallzahlen'!AA$34,'2.2.3 Fallzahlen'!AA$65,'2.2.3 Fallzahlen'!AA$67,'2.2.3 Fallzahlen'!AA$74,'2.2.3 Fallzahlen'!AA$76))</f>
        <v/>
      </c>
      <c r="N101" s="204">
        <f>IF(AND(Zusammenfassung!D101="SHO",OR(Zusammenfassung!H101&lt;100,Zusammenfassung!H101="")),1,IF(AND(Zusammenfassung!D101="HO",OR(Zusammenfassung!H101&lt;50,Zusammenfassung!H101="")),1,0))</f>
        <v>0</v>
      </c>
    </row>
    <row r="102" spans="1:14" ht="27.6" customHeight="1" outlineLevel="1" x14ac:dyDescent="0.2">
      <c r="A102" s="44"/>
      <c r="C102" s="176" t="str">
        <f>IF('Allgemeine Angaben'!E42&lt;&gt;"",'Allgemeine Angaben'!E42,"")</f>
        <v/>
      </c>
      <c r="D102" s="74" t="str">
        <f>IF('Allgemeine Angaben'!G42&lt;&gt;"",'Allgemeine Angaben'!G42,"")</f>
        <v/>
      </c>
      <c r="E102" s="60"/>
      <c r="F102" s="74" t="str">
        <f>IF('Allgemeine Angaben'!H42&lt;&gt;"",'Allgemeine Angaben'!H42,"")</f>
        <v/>
      </c>
      <c r="G102" s="74" t="str">
        <f>IF('Allgemeine Angaben'!I42&lt;&gt;"",'Allgemeine Angaben'!I42,"")</f>
        <v/>
      </c>
      <c r="H102" s="497" t="str">
        <f>IF(SUM('2.2.3 Fallzahlen'!AB18,'2.2.3 Fallzahlen'!AB35,'2.2.3 Fallzahlen'!AB68,'2.2.3 Fallzahlen'!AB73:AB76)=0,"",SUM('2.2.3 Fallzahlen'!AB18,'2.2.3 Fallzahlen'!AB35,'2.2.3 Fallzahlen'!AB68,'2.2.3 Fallzahlen'!AB73:AB76))</f>
        <v/>
      </c>
      <c r="I102" s="497"/>
      <c r="J102" s="271" t="str">
        <f>IF(AND(SUM('2.2.3 Fallzahlen'!AB$14:AB$17,'2.2.3 Fallzahlen'!AB$31:AB$34,'2.2.3 Fallzahlen'!AB$73:AB$76)=0,COUNTBLANK('2.2.3 Fallzahlen'!AB$14:AB$17)+COUNTBLANK('2.2.3 Fallzahlen'!AB$31:AB$34)+COUNTBLANK('2.2.3 Fallzahlen'!AB$73:AB$76)&lt;&gt;0),"",SUM('2.2.3 Fallzahlen'!AB$14:AB$17,'2.2.3 Fallzahlen'!AB$31:AB$34,'2.2.3 Fallzahlen'!AB$73:AB$76))</f>
        <v/>
      </c>
      <c r="K102" s="95" t="str">
        <f>IF(AND(SUM('2.2.3 Fallzahlen'!AB$11,'2.2.3 Fallzahlen'!AB$13,'2.2.3 Fallzahlen'!AB$15,'2.2.3 Fallzahlen'!AB$17,'2.2.3 Fallzahlen'!AB$28,'2.2.3 Fallzahlen'!AB$30,'2.2.3 Fallzahlen'!AB$32,'2.2.3 Fallzahlen'!AB$34,'2.2.3 Fallzahlen'!AB$65,'2.2.3 Fallzahlen'!AB$67,'2.2.3 Fallzahlen'!AB$74,'2.2.3 Fallzahlen'!AB$76)=0,COUNTBLANK('2.2.3 Fallzahlen'!AB$11)+COUNTBLANK('2.2.3 Fallzahlen'!AB$13)+COUNTBLANK('2.2.3 Fallzahlen'!AB$15)+COUNTBLANK('2.2.3 Fallzahlen'!AB$17)+COUNTBLANK('2.2.3 Fallzahlen'!AB$28)+COUNTBLANK('2.2.3 Fallzahlen'!AB$30)+COUNTBLANK('2.2.3 Fallzahlen'!AB$32)+COUNTBLANK('2.2.3 Fallzahlen'!AB$34)+COUNTBLANK('2.2.3 Fallzahlen'!AB$65)+COUNTBLANK('2.2.3 Fallzahlen'!AB$67)+COUNTBLANK('2.2.3 Fallzahlen'!AB$74)+COUNTBLANK('2.2.3 Fallzahlen'!AB$76)&lt;&gt;0),"",SUM('2.2.3 Fallzahlen'!AB$11,'2.2.3 Fallzahlen'!AB$13,'2.2.3 Fallzahlen'!AB$15,'2.2.3 Fallzahlen'!AB$17,'2.2.3 Fallzahlen'!AB$28,'2.2.3 Fallzahlen'!AB$30,'2.2.3 Fallzahlen'!AB$32,'2.2.3 Fallzahlen'!AB$34,'2.2.3 Fallzahlen'!AB$65,'2.2.3 Fallzahlen'!AB$67,'2.2.3 Fallzahlen'!AB$74,'2.2.3 Fallzahlen'!AB$76))</f>
        <v/>
      </c>
      <c r="N102" s="204">
        <f>IF(AND(Zusammenfassung!D102="SHO",OR(Zusammenfassung!H102&lt;100,Zusammenfassung!H102="")),1,IF(AND(Zusammenfassung!D102="HO",OR(Zusammenfassung!H102&lt;50,Zusammenfassung!H102="")),1,0))</f>
        <v>0</v>
      </c>
    </row>
    <row r="103" spans="1:14" ht="28.5" customHeight="1" outlineLevel="1" thickBot="1" x14ac:dyDescent="0.25">
      <c r="A103" s="44"/>
      <c r="B103" s="44"/>
      <c r="C103" s="196" t="str">
        <f>IF('Allgemeine Angaben'!E43&lt;&gt;"",'Allgemeine Angaben'!E43,"")</f>
        <v/>
      </c>
      <c r="D103" s="64" t="str">
        <f>IF('Allgemeine Angaben'!G43&lt;&gt;"",'Allgemeine Angaben'!G43,"")</f>
        <v/>
      </c>
      <c r="E103" s="44"/>
      <c r="F103" s="64" t="str">
        <f>IF('Allgemeine Angaben'!H43&lt;&gt;"",'Allgemeine Angaben'!H43,"")</f>
        <v/>
      </c>
      <c r="G103" s="64" t="str">
        <f>IF('Allgemeine Angaben'!I43&lt;&gt;"",'Allgemeine Angaben'!I43,"")</f>
        <v/>
      </c>
      <c r="H103" s="497" t="str">
        <f>IF(SUM('2.2.3 Fallzahlen'!AC18,'2.2.3 Fallzahlen'!AC35,'2.2.3 Fallzahlen'!AC68,'2.2.3 Fallzahlen'!AC73:AC76)=0,"",SUM('2.2.3 Fallzahlen'!AC18,'2.2.3 Fallzahlen'!AC35,'2.2.3 Fallzahlen'!AC68,'2.2.3 Fallzahlen'!AC73:AC76))</f>
        <v/>
      </c>
      <c r="I103" s="497"/>
      <c r="J103" s="271" t="str">
        <f>IF(AND(SUM('2.2.3 Fallzahlen'!AC$14:AC$17,'2.2.3 Fallzahlen'!AC$31:AC$34,'2.2.3 Fallzahlen'!AC$73:AC$76)=0,COUNTBLANK('2.2.3 Fallzahlen'!AC$14:AC$17)+COUNTBLANK('2.2.3 Fallzahlen'!AC$31:AC$34)+COUNTBLANK('2.2.3 Fallzahlen'!AC$73:AC$76)&lt;&gt;0),"",SUM('2.2.3 Fallzahlen'!AC$14:AC$17,'2.2.3 Fallzahlen'!AC$31:AC$34,'2.2.3 Fallzahlen'!AC$73:AC$76))</f>
        <v/>
      </c>
      <c r="K103" s="95" t="str">
        <f>IF(AND(SUM('2.2.3 Fallzahlen'!AC$11,'2.2.3 Fallzahlen'!AC$13,'2.2.3 Fallzahlen'!AC$15,'2.2.3 Fallzahlen'!AC$17,'2.2.3 Fallzahlen'!AC$28,'2.2.3 Fallzahlen'!AC$30,'2.2.3 Fallzahlen'!AC$32,'2.2.3 Fallzahlen'!AC$34,'2.2.3 Fallzahlen'!AC$65,'2.2.3 Fallzahlen'!AC$67,'2.2.3 Fallzahlen'!AC$74,'2.2.3 Fallzahlen'!AC$76)=0,COUNTBLANK('2.2.3 Fallzahlen'!AC$11)+COUNTBLANK('2.2.3 Fallzahlen'!AC$13)+COUNTBLANK('2.2.3 Fallzahlen'!AC$15)+COUNTBLANK('2.2.3 Fallzahlen'!AC$17)+COUNTBLANK('2.2.3 Fallzahlen'!AC$28)+COUNTBLANK('2.2.3 Fallzahlen'!AC$30)+COUNTBLANK('2.2.3 Fallzahlen'!AC$32)+COUNTBLANK('2.2.3 Fallzahlen'!AC$34)+COUNTBLANK('2.2.3 Fallzahlen'!AC$65)+COUNTBLANK('2.2.3 Fallzahlen'!AC$67)+COUNTBLANK('2.2.3 Fallzahlen'!AC$74)+COUNTBLANK('2.2.3 Fallzahlen'!AC$76)&lt;&gt;0),"",SUM('2.2.3 Fallzahlen'!AC$11,'2.2.3 Fallzahlen'!AC$13,'2.2.3 Fallzahlen'!AC$15,'2.2.3 Fallzahlen'!AC$17,'2.2.3 Fallzahlen'!AC$28,'2.2.3 Fallzahlen'!AC$30,'2.2.3 Fallzahlen'!AC$32,'2.2.3 Fallzahlen'!AC$34,'2.2.3 Fallzahlen'!AC$65,'2.2.3 Fallzahlen'!AC$67,'2.2.3 Fallzahlen'!AC$74,'2.2.3 Fallzahlen'!AC$76))</f>
        <v/>
      </c>
      <c r="L103" s="44"/>
      <c r="N103" s="204">
        <f>IF(AND(Zusammenfassung!D103="SHO",OR(Zusammenfassung!H103&lt;100,Zusammenfassung!H103="")),1,IF(AND(Zusammenfassung!D103="HO",OR(Zusammenfassung!H103&lt;50,Zusammenfassung!H103="")),1,0))</f>
        <v>0</v>
      </c>
    </row>
    <row r="104" spans="1:14" ht="13.5" customHeight="1" thickBot="1" x14ac:dyDescent="0.25">
      <c r="A104" s="44"/>
      <c r="B104" s="44"/>
      <c r="C104" s="554" t="str">
        <f>IF('Allgemeine Angaben'!L8=Hilfstabelle!D5,"Summe der durch (Senior-) Hauptoperateure erbrachten endoprothetische Eingriffe:","Summe der durch Hauptoperateure erbrachten endoprothetische Eingriffe:")</f>
        <v>Summe der durch Hauptoperateure erbrachten endoprothetische Eingriffe:</v>
      </c>
      <c r="D104" s="555"/>
      <c r="E104" s="555"/>
      <c r="F104" s="555"/>
      <c r="G104" s="556"/>
      <c r="H104" s="552">
        <f>SUM(H79:I103)</f>
        <v>0</v>
      </c>
      <c r="I104" s="553"/>
      <c r="J104" s="195">
        <f>SUM(J79:J103)</f>
        <v>0</v>
      </c>
      <c r="K104" s="195">
        <f>SUM(K79:K103)</f>
        <v>0</v>
      </c>
      <c r="L104" s="44"/>
      <c r="N104" s="177">
        <f>SUM(N79:N103)</f>
        <v>0</v>
      </c>
    </row>
    <row r="105" spans="1:14" ht="13.5" customHeight="1" x14ac:dyDescent="0.2">
      <c r="A105" s="44"/>
      <c r="B105" s="44"/>
      <c r="C105" s="44"/>
      <c r="D105" s="44"/>
      <c r="E105" s="45"/>
      <c r="F105" s="45"/>
      <c r="G105" s="45"/>
      <c r="H105" s="45"/>
      <c r="I105" s="45"/>
      <c r="J105" s="60"/>
      <c r="K105" s="44"/>
      <c r="L105" s="44"/>
      <c r="M105" s="44"/>
    </row>
    <row r="106" spans="1:14" ht="13.5" customHeight="1" x14ac:dyDescent="0.2">
      <c r="A106" s="44"/>
      <c r="B106" s="44"/>
      <c r="C106" s="261" t="str">
        <f>IF(AND('Allgemeine Angaben'!L8=Hilfstabelle!D4,'Allgemeine Angaben'!L46=Hilfstabelle!J4,SUMPRODUCT((D79:D103="HO")*(G79:G103="ja"))=0),"Keine Inanspruchnahme der Sonderregelung sowie kein HO mit der Zusatzweiterbildung 'Spezielle Orthopädische Chirurgie'.",IF(AND('Allgemeine Angaben'!L8=Hilfstabelle!D5,'Allgemeine Angaben'!L46=Hilfstabelle!J4,SUMPRODUCT((D79:D103="SHO")*(G79:G103="ja"))=0),"Keine Inanspruchnahme der Sonderregelung sowie kein (S-)HO mit der Zusatzweiterbildung 'Spezielle Orthopädische Chirurgie'.",""))</f>
        <v/>
      </c>
      <c r="D106" s="44"/>
      <c r="E106" s="45"/>
      <c r="F106" s="45"/>
      <c r="G106" s="45"/>
      <c r="H106" s="45"/>
      <c r="I106" s="45"/>
      <c r="J106" s="60"/>
      <c r="K106" s="44"/>
      <c r="L106" s="44"/>
      <c r="M106" s="44"/>
    </row>
    <row r="107" spans="1:14" ht="13.5" customHeight="1" x14ac:dyDescent="0.2">
      <c r="A107" s="44"/>
      <c r="B107" s="44"/>
      <c r="C107" s="44"/>
      <c r="D107" s="44"/>
      <c r="E107" s="45"/>
      <c r="F107" s="45"/>
      <c r="G107" s="45"/>
      <c r="H107" s="45"/>
      <c r="I107" s="45"/>
      <c r="J107" s="60"/>
      <c r="K107" s="44"/>
      <c r="L107" s="44"/>
      <c r="M107" s="44"/>
    </row>
    <row r="108" spans="1:14" ht="12.75" customHeight="1" x14ac:dyDescent="0.2">
      <c r="A108" s="44"/>
      <c r="B108" s="518" t="s">
        <v>80</v>
      </c>
      <c r="C108" s="519"/>
      <c r="D108" s="543"/>
      <c r="E108" s="544"/>
      <c r="F108" s="544"/>
      <c r="G108" s="544"/>
      <c r="H108" s="544"/>
      <c r="I108" s="544"/>
      <c r="J108" s="544"/>
      <c r="K108" s="545"/>
      <c r="L108" s="45"/>
      <c r="M108" s="44"/>
    </row>
    <row r="109" spans="1:14" x14ac:dyDescent="0.2">
      <c r="A109" s="44"/>
      <c r="B109" s="257" t="s">
        <v>932</v>
      </c>
      <c r="C109" s="44"/>
      <c r="D109" s="546"/>
      <c r="E109" s="547"/>
      <c r="F109" s="547"/>
      <c r="G109" s="547"/>
      <c r="H109" s="547"/>
      <c r="I109" s="547"/>
      <c r="J109" s="547"/>
      <c r="K109" s="548"/>
      <c r="L109" s="45"/>
      <c r="M109" s="44"/>
    </row>
    <row r="110" spans="1:14" x14ac:dyDescent="0.2">
      <c r="A110" s="44"/>
      <c r="B110" s="185" t="s">
        <v>931</v>
      </c>
      <c r="C110" s="44"/>
      <c r="D110" s="546"/>
      <c r="E110" s="547"/>
      <c r="F110" s="547"/>
      <c r="G110" s="547"/>
      <c r="H110" s="547"/>
      <c r="I110" s="547"/>
      <c r="J110" s="547"/>
      <c r="K110" s="548"/>
      <c r="L110" s="45"/>
      <c r="M110" s="44"/>
    </row>
    <row r="111" spans="1:14" x14ac:dyDescent="0.2">
      <c r="A111" s="44"/>
      <c r="B111" s="44"/>
      <c r="C111" s="44"/>
      <c r="D111" s="546"/>
      <c r="E111" s="547"/>
      <c r="F111" s="547"/>
      <c r="G111" s="547"/>
      <c r="H111" s="547"/>
      <c r="I111" s="547"/>
      <c r="J111" s="547"/>
      <c r="K111" s="548"/>
      <c r="L111" s="45"/>
      <c r="M111" s="44"/>
    </row>
    <row r="112" spans="1:14" x14ac:dyDescent="0.2">
      <c r="A112" s="44"/>
      <c r="B112" s="44"/>
      <c r="C112" s="44"/>
      <c r="D112" s="546"/>
      <c r="E112" s="547"/>
      <c r="F112" s="547"/>
      <c r="G112" s="547"/>
      <c r="H112" s="547"/>
      <c r="I112" s="547"/>
      <c r="J112" s="547"/>
      <c r="K112" s="548"/>
      <c r="L112" s="45"/>
      <c r="M112" s="44"/>
    </row>
    <row r="113" spans="1:32" x14ac:dyDescent="0.2">
      <c r="A113" s="44"/>
      <c r="B113" s="44"/>
      <c r="C113" s="44"/>
      <c r="D113" s="549"/>
      <c r="E113" s="550"/>
      <c r="F113" s="550"/>
      <c r="G113" s="550"/>
      <c r="H113" s="550"/>
      <c r="I113" s="550"/>
      <c r="J113" s="550"/>
      <c r="K113" s="551"/>
      <c r="L113" s="45"/>
      <c r="M113" s="44"/>
    </row>
    <row r="114" spans="1:32" x14ac:dyDescent="0.2">
      <c r="A114" s="44"/>
      <c r="B114" s="44"/>
      <c r="C114" s="44"/>
      <c r="D114" s="44"/>
      <c r="E114" s="45"/>
      <c r="F114" s="45"/>
      <c r="G114" s="45"/>
      <c r="H114" s="45"/>
      <c r="I114" s="45"/>
      <c r="J114" s="45"/>
      <c r="K114" s="44"/>
      <c r="L114" s="44"/>
      <c r="M114" s="44"/>
    </row>
    <row r="115" spans="1:32" ht="12.75" customHeight="1" x14ac:dyDescent="0.2">
      <c r="A115" s="44"/>
      <c r="B115" s="469" t="s">
        <v>933</v>
      </c>
      <c r="C115" s="519"/>
      <c r="D115" s="543"/>
      <c r="E115" s="544"/>
      <c r="F115" s="544"/>
      <c r="G115" s="544"/>
      <c r="H115" s="544"/>
      <c r="I115" s="544"/>
      <c r="J115" s="544"/>
      <c r="K115" s="545"/>
      <c r="L115" s="44"/>
      <c r="M115" s="44"/>
    </row>
    <row r="116" spans="1:32" x14ac:dyDescent="0.2">
      <c r="A116" s="44"/>
      <c r="B116" s="257"/>
      <c r="C116" s="44"/>
      <c r="D116" s="546"/>
      <c r="E116" s="547"/>
      <c r="F116" s="547"/>
      <c r="G116" s="547"/>
      <c r="H116" s="547"/>
      <c r="I116" s="547"/>
      <c r="J116" s="547"/>
      <c r="K116" s="548"/>
      <c r="L116" s="44"/>
      <c r="M116" s="44"/>
    </row>
    <row r="117" spans="1:32" x14ac:dyDescent="0.2">
      <c r="A117" s="44"/>
      <c r="B117" s="185"/>
      <c r="C117" s="44"/>
      <c r="D117" s="546"/>
      <c r="E117" s="547"/>
      <c r="F117" s="547"/>
      <c r="G117" s="547"/>
      <c r="H117" s="547"/>
      <c r="I117" s="547"/>
      <c r="J117" s="547"/>
      <c r="K117" s="548"/>
      <c r="L117" s="44"/>
      <c r="M117" s="44"/>
    </row>
    <row r="118" spans="1:32" x14ac:dyDescent="0.2">
      <c r="A118" s="44"/>
      <c r="B118" s="44"/>
      <c r="C118" s="44"/>
      <c r="D118" s="546"/>
      <c r="E118" s="547"/>
      <c r="F118" s="547"/>
      <c r="G118" s="547"/>
      <c r="H118" s="547"/>
      <c r="I118" s="547"/>
      <c r="J118" s="547"/>
      <c r="K118" s="548"/>
      <c r="L118" s="44"/>
      <c r="M118" s="44"/>
    </row>
    <row r="119" spans="1:32" x14ac:dyDescent="0.2">
      <c r="A119" s="44"/>
      <c r="B119" s="44"/>
      <c r="C119" s="44"/>
      <c r="D119" s="546"/>
      <c r="E119" s="547"/>
      <c r="F119" s="547"/>
      <c r="G119" s="547"/>
      <c r="H119" s="547"/>
      <c r="I119" s="547"/>
      <c r="J119" s="547"/>
      <c r="K119" s="548"/>
      <c r="L119" s="44"/>
      <c r="M119" s="44"/>
    </row>
    <row r="120" spans="1:32" x14ac:dyDescent="0.2">
      <c r="A120" s="44"/>
      <c r="B120" s="44"/>
      <c r="C120" s="44"/>
      <c r="D120" s="549"/>
      <c r="E120" s="550"/>
      <c r="F120" s="550"/>
      <c r="G120" s="550"/>
      <c r="H120" s="550"/>
      <c r="I120" s="550"/>
      <c r="J120" s="550"/>
      <c r="K120" s="551"/>
      <c r="L120" s="44"/>
      <c r="M120" s="44"/>
    </row>
    <row r="121" spans="1:32" ht="13.5" thickBot="1" x14ac:dyDescent="0.25">
      <c r="A121" s="44"/>
      <c r="B121" s="44"/>
      <c r="C121" s="44"/>
      <c r="D121" s="44"/>
      <c r="E121" s="45"/>
      <c r="F121" s="45"/>
      <c r="G121" s="45"/>
      <c r="H121" s="45"/>
      <c r="I121" s="45"/>
      <c r="J121" s="45"/>
      <c r="K121" s="44"/>
      <c r="L121" s="44"/>
      <c r="M121" s="44"/>
    </row>
    <row r="122" spans="1:32" ht="12.75" customHeight="1" thickBot="1" x14ac:dyDescent="0.25">
      <c r="A122" s="44"/>
      <c r="B122" s="469" t="s">
        <v>950</v>
      </c>
      <c r="C122" s="469"/>
      <c r="D122" s="462"/>
      <c r="E122" s="463"/>
      <c r="F122" s="464"/>
      <c r="G122" s="211"/>
      <c r="H122" s="453"/>
      <c r="I122" s="535"/>
      <c r="J122" s="535"/>
      <c r="K122" s="536"/>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row>
    <row r="123" spans="1:32" x14ac:dyDescent="0.2">
      <c r="A123" s="44"/>
      <c r="B123" s="469"/>
      <c r="C123" s="469"/>
      <c r="D123" s="211"/>
      <c r="E123" s="211"/>
      <c r="F123" s="211"/>
      <c r="G123" s="211"/>
      <c r="H123" s="537"/>
      <c r="I123" s="538"/>
      <c r="J123" s="538"/>
      <c r="K123" s="539"/>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row>
    <row r="124" spans="1:32" x14ac:dyDescent="0.2">
      <c r="A124" s="44"/>
      <c r="B124" s="469"/>
      <c r="C124" s="469"/>
      <c r="D124" s="211"/>
      <c r="E124" s="211"/>
      <c r="F124" s="211"/>
      <c r="G124" s="211"/>
      <c r="H124" s="537"/>
      <c r="I124" s="538"/>
      <c r="J124" s="538"/>
      <c r="K124" s="539"/>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row>
    <row r="125" spans="1:32" x14ac:dyDescent="0.2">
      <c r="A125" s="44"/>
      <c r="B125" s="44"/>
      <c r="C125" s="44"/>
      <c r="D125" s="211"/>
      <c r="E125" s="211"/>
      <c r="F125" s="211"/>
      <c r="G125" s="211"/>
      <c r="H125" s="537"/>
      <c r="I125" s="538"/>
      <c r="J125" s="538"/>
      <c r="K125" s="539"/>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row>
    <row r="126" spans="1:32" x14ac:dyDescent="0.2">
      <c r="A126" s="44"/>
      <c r="B126" s="44"/>
      <c r="C126" s="44"/>
      <c r="D126" s="211"/>
      <c r="E126" s="211"/>
      <c r="F126" s="211"/>
      <c r="G126" s="211"/>
      <c r="H126" s="537"/>
      <c r="I126" s="538"/>
      <c r="J126" s="538"/>
      <c r="K126" s="539"/>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row>
    <row r="127" spans="1:32" x14ac:dyDescent="0.2">
      <c r="A127" s="44"/>
      <c r="B127" s="44"/>
      <c r="C127" s="44"/>
      <c r="D127" s="211"/>
      <c r="E127" s="211"/>
      <c r="F127" s="211"/>
      <c r="G127" s="211"/>
      <c r="H127" s="540"/>
      <c r="I127" s="541"/>
      <c r="J127" s="541"/>
      <c r="K127" s="542"/>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row>
    <row r="128" spans="1:32" ht="13.5" thickBot="1" x14ac:dyDescent="0.25">
      <c r="A128" s="44"/>
      <c r="B128" s="44"/>
      <c r="C128" s="44"/>
      <c r="D128" s="44"/>
      <c r="E128" s="45"/>
      <c r="F128" s="45"/>
      <c r="G128" s="45"/>
      <c r="H128" s="265"/>
      <c r="I128" s="45"/>
      <c r="J128" s="45"/>
      <c r="K128" s="44"/>
      <c r="L128" s="44"/>
      <c r="M128" s="44"/>
    </row>
    <row r="129" spans="1:13" ht="13.5" thickBot="1" x14ac:dyDescent="0.25">
      <c r="A129" s="44"/>
      <c r="B129" s="469" t="str">
        <f>IF('Allgemeine Angaben'!L8=Hilfstabelle!D5,"Auditbericht Fachexperte Fallzahlen (S-)HO 
(Kapitel 2.2.3 EHB):","Auditbericht Fachexperte Fallzahlen HO 
(Kapitel 2.2.3 EHB):")</f>
        <v>Auditbericht Fachexperte Fallzahlen HO 
(Kapitel 2.2.3 EHB):</v>
      </c>
      <c r="C129" s="469"/>
      <c r="D129" s="462"/>
      <c r="E129" s="463"/>
      <c r="F129" s="464"/>
      <c r="G129" s="211"/>
      <c r="H129" s="453"/>
      <c r="I129" s="535"/>
      <c r="J129" s="535"/>
      <c r="K129" s="536"/>
      <c r="L129" s="44"/>
      <c r="M129" s="44"/>
    </row>
    <row r="130" spans="1:13" x14ac:dyDescent="0.2">
      <c r="A130" s="44"/>
      <c r="B130" s="469"/>
      <c r="C130" s="469"/>
      <c r="D130" s="211"/>
      <c r="E130" s="211"/>
      <c r="F130" s="211"/>
      <c r="G130" s="211"/>
      <c r="H130" s="537"/>
      <c r="I130" s="538"/>
      <c r="J130" s="538"/>
      <c r="K130" s="539"/>
      <c r="L130" s="44"/>
      <c r="M130" s="44"/>
    </row>
    <row r="131" spans="1:13" x14ac:dyDescent="0.2">
      <c r="A131" s="44"/>
      <c r="B131" s="469"/>
      <c r="C131" s="469"/>
      <c r="D131" s="211"/>
      <c r="E131" s="211"/>
      <c r="F131" s="211"/>
      <c r="G131" s="211"/>
      <c r="H131" s="537"/>
      <c r="I131" s="538"/>
      <c r="J131" s="538"/>
      <c r="K131" s="539"/>
      <c r="L131" s="44"/>
      <c r="M131" s="44"/>
    </row>
    <row r="132" spans="1:13" x14ac:dyDescent="0.2">
      <c r="A132" s="44"/>
      <c r="B132" s="44"/>
      <c r="C132" s="44"/>
      <c r="D132" s="211"/>
      <c r="E132" s="211"/>
      <c r="F132" s="211"/>
      <c r="G132" s="211"/>
      <c r="H132" s="537"/>
      <c r="I132" s="538"/>
      <c r="J132" s="538"/>
      <c r="K132" s="539"/>
      <c r="L132" s="44"/>
      <c r="M132" s="44"/>
    </row>
    <row r="133" spans="1:13" x14ac:dyDescent="0.2">
      <c r="A133" s="44"/>
      <c r="B133" s="44"/>
      <c r="C133" s="44"/>
      <c r="D133" s="211"/>
      <c r="E133" s="211"/>
      <c r="F133" s="211"/>
      <c r="G133" s="211"/>
      <c r="H133" s="537"/>
      <c r="I133" s="538"/>
      <c r="J133" s="538"/>
      <c r="K133" s="539"/>
      <c r="L133" s="44"/>
      <c r="M133" s="44"/>
    </row>
    <row r="134" spans="1:13" x14ac:dyDescent="0.2">
      <c r="A134" s="44"/>
      <c r="B134" s="44"/>
      <c r="C134" s="44"/>
      <c r="D134" s="211"/>
      <c r="E134" s="211"/>
      <c r="F134" s="211"/>
      <c r="G134" s="211"/>
      <c r="H134" s="540"/>
      <c r="I134" s="541"/>
      <c r="J134" s="541"/>
      <c r="K134" s="542"/>
      <c r="L134" s="44"/>
      <c r="M134" s="44"/>
    </row>
    <row r="135" spans="1:13" x14ac:dyDescent="0.2">
      <c r="A135" s="44"/>
      <c r="B135" s="44"/>
      <c r="C135" s="44"/>
      <c r="D135" s="44"/>
      <c r="E135" s="45"/>
      <c r="F135" s="45"/>
      <c r="G135" s="45"/>
      <c r="H135" s="45"/>
      <c r="I135" s="45"/>
      <c r="J135" s="45"/>
      <c r="K135" s="44"/>
      <c r="L135" s="44"/>
      <c r="M135" s="44"/>
    </row>
    <row r="136" spans="1:13" hidden="1" x14ac:dyDescent="0.2">
      <c r="A136" s="44"/>
      <c r="B136" s="44"/>
      <c r="C136" s="44"/>
      <c r="D136" s="44"/>
      <c r="E136" s="45"/>
      <c r="F136" s="45"/>
      <c r="G136" s="45"/>
      <c r="H136" s="45"/>
      <c r="I136" s="45"/>
      <c r="J136" s="45"/>
      <c r="K136" s="44"/>
      <c r="L136" s="44"/>
      <c r="M136" s="44"/>
    </row>
    <row r="137" spans="1:13" hidden="1" x14ac:dyDescent="0.2">
      <c r="A137" s="44"/>
      <c r="B137" s="44"/>
      <c r="C137" s="44"/>
      <c r="D137" s="44"/>
      <c r="E137" s="45"/>
      <c r="F137" s="45"/>
      <c r="G137" s="45"/>
      <c r="H137" s="45"/>
      <c r="I137" s="45"/>
      <c r="J137" s="45"/>
      <c r="K137" s="44"/>
      <c r="L137" s="44"/>
      <c r="M137" s="44"/>
    </row>
    <row r="138" spans="1:13" hidden="1" x14ac:dyDescent="0.2">
      <c r="A138" s="44"/>
      <c r="B138" s="44"/>
      <c r="C138" s="44"/>
      <c r="D138" s="44"/>
      <c r="E138" s="45"/>
      <c r="F138" s="45"/>
      <c r="G138" s="45"/>
      <c r="H138" s="45"/>
      <c r="I138" s="45"/>
      <c r="J138" s="45"/>
      <c r="K138" s="44"/>
      <c r="L138" s="44"/>
      <c r="M138" s="44"/>
    </row>
    <row r="139" spans="1:13" hidden="1" x14ac:dyDescent="0.2">
      <c r="A139" s="44"/>
      <c r="B139" s="44"/>
      <c r="C139" s="44"/>
      <c r="D139" s="44"/>
      <c r="E139" s="45"/>
      <c r="F139" s="45"/>
      <c r="G139" s="45"/>
      <c r="H139" s="45"/>
      <c r="I139" s="45"/>
      <c r="J139" s="45"/>
      <c r="K139" s="44"/>
      <c r="L139" s="44"/>
      <c r="M139" s="44"/>
    </row>
    <row r="140" spans="1:13" hidden="1" x14ac:dyDescent="0.2">
      <c r="A140" s="44"/>
      <c r="B140" s="44"/>
      <c r="C140" s="44"/>
      <c r="D140" s="44"/>
      <c r="E140" s="45"/>
      <c r="F140" s="45"/>
      <c r="G140" s="45"/>
      <c r="H140" s="45"/>
      <c r="I140" s="45"/>
      <c r="J140" s="45"/>
      <c r="K140" s="44"/>
      <c r="L140" s="44"/>
      <c r="M140" s="44"/>
    </row>
    <row r="141" spans="1:13" hidden="1" x14ac:dyDescent="0.2">
      <c r="A141" s="44"/>
      <c r="B141" s="44"/>
      <c r="C141" s="44"/>
      <c r="D141" s="44"/>
      <c r="E141" s="45"/>
      <c r="F141" s="45"/>
      <c r="G141" s="45"/>
      <c r="H141" s="45"/>
      <c r="I141" s="45"/>
      <c r="J141" s="45"/>
      <c r="K141" s="44"/>
      <c r="L141" s="44"/>
      <c r="M141" s="44"/>
    </row>
    <row r="142" spans="1:13" hidden="1" x14ac:dyDescent="0.2">
      <c r="A142" s="44"/>
      <c r="B142" s="44"/>
      <c r="C142" s="44"/>
      <c r="D142" s="44"/>
      <c r="E142" s="45"/>
      <c r="F142" s="45"/>
      <c r="G142" s="45"/>
      <c r="H142" s="45"/>
      <c r="I142" s="45"/>
      <c r="J142" s="45"/>
      <c r="K142" s="44"/>
      <c r="L142" s="44"/>
      <c r="M142" s="44"/>
    </row>
    <row r="143" spans="1:13" hidden="1" x14ac:dyDescent="0.2">
      <c r="A143" s="44"/>
      <c r="B143" s="44"/>
      <c r="C143" s="44"/>
      <c r="D143" s="44"/>
      <c r="E143" s="45"/>
      <c r="F143" s="45"/>
      <c r="G143" s="45"/>
      <c r="H143" s="45"/>
      <c r="I143" s="45"/>
      <c r="J143" s="45"/>
      <c r="K143" s="44"/>
      <c r="L143" s="44"/>
      <c r="M143" s="44"/>
    </row>
    <row r="144" spans="1:13" hidden="1" x14ac:dyDescent="0.2">
      <c r="A144" s="44"/>
      <c r="B144" s="44"/>
      <c r="C144" s="44"/>
      <c r="D144" s="44"/>
      <c r="E144" s="45"/>
      <c r="F144" s="45"/>
      <c r="G144" s="45"/>
      <c r="H144" s="45"/>
      <c r="I144" s="45"/>
      <c r="J144" s="45"/>
      <c r="K144" s="44"/>
      <c r="L144" s="44"/>
      <c r="M144" s="44"/>
    </row>
    <row r="145" spans="1:13" hidden="1" x14ac:dyDescent="0.2">
      <c r="A145" s="44"/>
      <c r="B145" s="44"/>
      <c r="C145" s="44"/>
      <c r="D145" s="44"/>
      <c r="E145" s="45"/>
      <c r="F145" s="45"/>
      <c r="G145" s="45"/>
      <c r="H145" s="45"/>
      <c r="I145" s="45"/>
      <c r="J145" s="45"/>
      <c r="K145" s="44"/>
      <c r="L145" s="44"/>
      <c r="M145" s="44"/>
    </row>
    <row r="146" spans="1:13" hidden="1" x14ac:dyDescent="0.2">
      <c r="A146" s="44"/>
      <c r="B146" s="44"/>
      <c r="C146" s="44"/>
      <c r="D146" s="44"/>
      <c r="E146" s="45"/>
      <c r="F146" s="45"/>
      <c r="G146" s="45"/>
      <c r="H146" s="45"/>
      <c r="I146" s="45"/>
      <c r="J146" s="45"/>
      <c r="K146" s="44"/>
      <c r="L146" s="44"/>
      <c r="M146" s="44"/>
    </row>
    <row r="147" spans="1:13" hidden="1" x14ac:dyDescent="0.2">
      <c r="A147" s="44"/>
      <c r="B147" s="44"/>
      <c r="C147" s="44"/>
      <c r="D147" s="44"/>
      <c r="E147" s="45"/>
      <c r="F147" s="45"/>
      <c r="G147" s="45"/>
      <c r="H147" s="45"/>
      <c r="I147" s="45"/>
      <c r="J147" s="45"/>
      <c r="K147" s="44"/>
      <c r="L147" s="44"/>
      <c r="M147" s="44"/>
    </row>
    <row r="148" spans="1:13" hidden="1" x14ac:dyDescent="0.2">
      <c r="A148" s="44"/>
      <c r="B148" s="44"/>
      <c r="C148" s="44"/>
      <c r="D148" s="44"/>
      <c r="E148" s="45"/>
      <c r="F148" s="45"/>
      <c r="G148" s="45"/>
      <c r="H148" s="45"/>
      <c r="I148" s="45"/>
      <c r="J148" s="45"/>
      <c r="K148" s="44"/>
      <c r="L148" s="44"/>
      <c r="M148" s="44"/>
    </row>
    <row r="149" spans="1:13" hidden="1" x14ac:dyDescent="0.2">
      <c r="A149" s="44"/>
      <c r="B149" s="44"/>
      <c r="C149" s="44"/>
      <c r="D149" s="44"/>
      <c r="E149" s="45"/>
      <c r="F149" s="45"/>
      <c r="G149" s="45"/>
      <c r="H149" s="45"/>
      <c r="I149" s="45"/>
      <c r="J149" s="45"/>
      <c r="K149" s="44"/>
      <c r="L149" s="44"/>
      <c r="M149" s="44"/>
    </row>
    <row r="150" spans="1:13" hidden="1" x14ac:dyDescent="0.2">
      <c r="A150" s="44"/>
      <c r="B150" s="44"/>
      <c r="C150" s="44"/>
      <c r="D150" s="44"/>
      <c r="E150" s="45"/>
      <c r="F150" s="45"/>
      <c r="G150" s="45"/>
      <c r="H150" s="45"/>
      <c r="I150" s="45"/>
      <c r="J150" s="45"/>
      <c r="K150" s="44"/>
      <c r="L150" s="44"/>
      <c r="M150" s="44"/>
    </row>
    <row r="151" spans="1:13" hidden="1" x14ac:dyDescent="0.2">
      <c r="A151" s="44"/>
      <c r="B151" s="44"/>
      <c r="C151" s="44"/>
      <c r="D151" s="44"/>
      <c r="E151" s="45"/>
      <c r="F151" s="45"/>
      <c r="G151" s="45"/>
      <c r="H151" s="45"/>
      <c r="I151" s="45"/>
      <c r="J151" s="45"/>
      <c r="K151" s="44"/>
      <c r="L151" s="44"/>
      <c r="M151" s="44"/>
    </row>
    <row r="152" spans="1:13" hidden="1" x14ac:dyDescent="0.2">
      <c r="A152" s="44"/>
      <c r="B152" s="44"/>
      <c r="C152" s="44"/>
      <c r="D152" s="44"/>
      <c r="E152" s="45"/>
      <c r="F152" s="45"/>
      <c r="G152" s="45"/>
      <c r="H152" s="45"/>
      <c r="I152" s="45"/>
      <c r="J152" s="45"/>
      <c r="K152" s="44"/>
      <c r="L152" s="44"/>
      <c r="M152" s="44"/>
    </row>
    <row r="153" spans="1:13" hidden="1" x14ac:dyDescent="0.2">
      <c r="A153" s="44"/>
      <c r="B153" s="44"/>
      <c r="C153" s="44"/>
      <c r="D153" s="44"/>
      <c r="E153" s="45"/>
      <c r="F153" s="45"/>
      <c r="G153" s="45"/>
      <c r="H153" s="45"/>
      <c r="I153" s="45"/>
      <c r="J153" s="45"/>
      <c r="K153" s="44"/>
      <c r="L153" s="44"/>
      <c r="M153" s="44"/>
    </row>
    <row r="154" spans="1:13" hidden="1" x14ac:dyDescent="0.2">
      <c r="A154" s="44"/>
      <c r="B154" s="44"/>
      <c r="C154" s="44"/>
      <c r="D154" s="44"/>
      <c r="E154" s="45"/>
      <c r="F154" s="45"/>
      <c r="G154" s="45"/>
      <c r="H154" s="45"/>
      <c r="I154" s="45"/>
      <c r="J154" s="45"/>
      <c r="K154" s="44"/>
      <c r="L154" s="44"/>
      <c r="M154" s="44"/>
    </row>
    <row r="155" spans="1:13" hidden="1" x14ac:dyDescent="0.2">
      <c r="A155" s="44"/>
      <c r="B155" s="44"/>
      <c r="C155" s="44"/>
      <c r="D155" s="44"/>
      <c r="E155" s="45"/>
      <c r="F155" s="45"/>
      <c r="G155" s="45"/>
      <c r="H155" s="45"/>
      <c r="I155" s="45"/>
      <c r="J155" s="45"/>
      <c r="K155" s="44"/>
      <c r="L155" s="44"/>
      <c r="M155" s="44"/>
    </row>
    <row r="156" spans="1:13" hidden="1" x14ac:dyDescent="0.2">
      <c r="A156" s="44"/>
      <c r="B156" s="44"/>
      <c r="C156" s="44"/>
      <c r="D156" s="44"/>
      <c r="E156" s="45"/>
      <c r="F156" s="45"/>
      <c r="G156" s="45"/>
      <c r="H156" s="45"/>
      <c r="I156" s="45"/>
      <c r="J156" s="45"/>
      <c r="K156" s="44"/>
      <c r="L156" s="44"/>
      <c r="M156" s="44"/>
    </row>
    <row r="157" spans="1:13" hidden="1" x14ac:dyDescent="0.2">
      <c r="A157" s="44"/>
      <c r="B157" s="44"/>
      <c r="C157" s="44"/>
      <c r="D157" s="44"/>
      <c r="E157" s="45"/>
      <c r="F157" s="45"/>
      <c r="G157" s="45"/>
      <c r="H157" s="45"/>
      <c r="I157" s="45"/>
      <c r="J157" s="45"/>
      <c r="K157" s="44"/>
      <c r="L157" s="44"/>
      <c r="M157" s="44"/>
    </row>
    <row r="158" spans="1:13" hidden="1" x14ac:dyDescent="0.2">
      <c r="A158" s="44"/>
      <c r="B158" s="44"/>
      <c r="C158" s="44"/>
      <c r="D158" s="44"/>
      <c r="E158" s="45"/>
      <c r="F158" s="45"/>
      <c r="G158" s="45"/>
      <c r="H158" s="45"/>
      <c r="I158" s="45"/>
      <c r="J158" s="45"/>
      <c r="K158" s="44"/>
      <c r="L158" s="44"/>
      <c r="M158" s="44"/>
    </row>
    <row r="159" spans="1:13" hidden="1" x14ac:dyDescent="0.2">
      <c r="A159" s="44"/>
      <c r="B159" s="44"/>
      <c r="C159" s="44"/>
      <c r="D159" s="44"/>
      <c r="E159" s="45"/>
      <c r="F159" s="45"/>
      <c r="G159" s="45"/>
      <c r="H159" s="45"/>
      <c r="I159" s="45"/>
      <c r="J159" s="45"/>
      <c r="K159" s="44"/>
      <c r="L159" s="44"/>
      <c r="M159" s="44"/>
    </row>
    <row r="160" spans="1:13" hidden="1" x14ac:dyDescent="0.2">
      <c r="A160" s="44"/>
      <c r="B160" s="44"/>
      <c r="C160" s="44"/>
      <c r="D160" s="44"/>
      <c r="E160" s="45"/>
      <c r="F160" s="45"/>
      <c r="G160" s="45"/>
      <c r="H160" s="45"/>
      <c r="I160" s="45"/>
      <c r="J160" s="45"/>
      <c r="K160" s="44"/>
      <c r="L160" s="44"/>
      <c r="M160" s="44"/>
    </row>
    <row r="161" spans="1:13" hidden="1" x14ac:dyDescent="0.2">
      <c r="A161" s="44"/>
      <c r="B161" s="44"/>
      <c r="C161" s="44"/>
      <c r="D161" s="44"/>
      <c r="E161" s="45"/>
      <c r="F161" s="45"/>
      <c r="G161" s="45"/>
      <c r="H161" s="45"/>
      <c r="I161" s="45"/>
      <c r="J161" s="45"/>
      <c r="K161" s="44"/>
      <c r="L161" s="44"/>
      <c r="M161" s="44"/>
    </row>
    <row r="162" spans="1:13" hidden="1" x14ac:dyDescent="0.2">
      <c r="A162" s="44"/>
      <c r="B162" s="44"/>
      <c r="C162" s="44"/>
      <c r="D162" s="44"/>
      <c r="E162" s="45"/>
      <c r="F162" s="45"/>
      <c r="G162" s="45"/>
      <c r="H162" s="45"/>
      <c r="I162" s="45"/>
      <c r="J162" s="45"/>
      <c r="K162" s="44"/>
      <c r="L162" s="44"/>
      <c r="M162" s="44"/>
    </row>
    <row r="163" spans="1:13" hidden="1" x14ac:dyDescent="0.2">
      <c r="A163" s="44"/>
      <c r="B163" s="44"/>
      <c r="C163" s="44"/>
      <c r="D163" s="44"/>
      <c r="E163" s="45"/>
      <c r="F163" s="45"/>
      <c r="G163" s="45"/>
      <c r="H163" s="45"/>
      <c r="I163" s="45"/>
      <c r="J163" s="45"/>
      <c r="K163" s="44"/>
      <c r="L163" s="44"/>
      <c r="M163" s="44"/>
    </row>
    <row r="164" spans="1:13" hidden="1" x14ac:dyDescent="0.2">
      <c r="A164" s="44"/>
      <c r="B164" s="44"/>
      <c r="C164" s="44"/>
      <c r="D164" s="44"/>
      <c r="E164" s="45"/>
      <c r="F164" s="45"/>
      <c r="G164" s="45"/>
      <c r="H164" s="45"/>
      <c r="I164" s="45"/>
      <c r="J164" s="45"/>
      <c r="K164" s="44"/>
      <c r="L164" s="44"/>
      <c r="M164" s="44"/>
    </row>
    <row r="165" spans="1:13" hidden="1" x14ac:dyDescent="0.2">
      <c r="A165" s="44"/>
      <c r="B165" s="44"/>
      <c r="C165" s="44"/>
      <c r="D165" s="44"/>
      <c r="E165" s="45"/>
      <c r="F165" s="45"/>
      <c r="G165" s="45"/>
      <c r="H165" s="45"/>
      <c r="I165" s="45"/>
      <c r="J165" s="45"/>
      <c r="K165" s="44"/>
      <c r="L165" s="44"/>
      <c r="M165" s="44"/>
    </row>
    <row r="166" spans="1:13" hidden="1" x14ac:dyDescent="0.2">
      <c r="A166" s="44"/>
      <c r="B166" s="44"/>
      <c r="C166" s="44"/>
      <c r="D166" s="44"/>
      <c r="E166" s="45"/>
      <c r="F166" s="45"/>
      <c r="G166" s="45"/>
      <c r="H166" s="45"/>
      <c r="I166" s="45"/>
      <c r="J166" s="45"/>
      <c r="K166" s="44"/>
      <c r="L166" s="44"/>
      <c r="M166" s="44"/>
    </row>
    <row r="167" spans="1:13" hidden="1" x14ac:dyDescent="0.2">
      <c r="A167" s="44"/>
      <c r="B167" s="44"/>
      <c r="C167" s="44"/>
      <c r="D167" s="44"/>
      <c r="E167" s="45"/>
      <c r="F167" s="45"/>
      <c r="G167" s="45"/>
      <c r="H167" s="45"/>
      <c r="I167" s="45"/>
      <c r="J167" s="45"/>
      <c r="K167" s="44"/>
      <c r="L167" s="44"/>
      <c r="M167" s="44"/>
    </row>
    <row r="168" spans="1:13" hidden="1" x14ac:dyDescent="0.2">
      <c r="A168" s="44"/>
      <c r="B168" s="44"/>
      <c r="C168" s="44"/>
      <c r="D168" s="44"/>
      <c r="E168" s="45"/>
      <c r="F168" s="45"/>
      <c r="G168" s="45"/>
      <c r="H168" s="45"/>
      <c r="I168" s="45"/>
      <c r="J168" s="45"/>
      <c r="K168" s="44"/>
      <c r="L168" s="44"/>
      <c r="M168" s="44"/>
    </row>
    <row r="169" spans="1:13" hidden="1" x14ac:dyDescent="0.2">
      <c r="A169" s="44"/>
      <c r="B169" s="44"/>
      <c r="C169" s="44"/>
      <c r="D169" s="44"/>
      <c r="E169" s="45"/>
      <c r="F169" s="45"/>
      <c r="G169" s="45"/>
      <c r="H169" s="45"/>
      <c r="I169" s="45"/>
      <c r="J169" s="45"/>
      <c r="K169" s="44"/>
      <c r="L169" s="44"/>
      <c r="M169" s="44"/>
    </row>
    <row r="170" spans="1:13" hidden="1" x14ac:dyDescent="0.2">
      <c r="A170" s="44"/>
      <c r="B170" s="44"/>
      <c r="C170" s="44"/>
      <c r="D170" s="44"/>
      <c r="E170" s="45"/>
      <c r="F170" s="45"/>
      <c r="G170" s="45"/>
      <c r="H170" s="45"/>
      <c r="I170" s="45"/>
      <c r="J170" s="45"/>
      <c r="K170" s="44"/>
      <c r="L170" s="44"/>
      <c r="M170" s="44"/>
    </row>
    <row r="171" spans="1:13" hidden="1" x14ac:dyDescent="0.2">
      <c r="A171" s="44"/>
      <c r="B171" s="44"/>
      <c r="C171" s="44"/>
      <c r="D171" s="44"/>
      <c r="E171" s="45"/>
      <c r="F171" s="45"/>
      <c r="G171" s="45"/>
      <c r="H171" s="45"/>
      <c r="I171" s="45"/>
      <c r="J171" s="45"/>
      <c r="K171" s="44"/>
      <c r="L171" s="44"/>
      <c r="M171" s="44"/>
    </row>
    <row r="172" spans="1:13" hidden="1" x14ac:dyDescent="0.2">
      <c r="A172" s="44"/>
      <c r="B172" s="44"/>
      <c r="C172" s="44"/>
      <c r="D172" s="44"/>
      <c r="E172" s="45"/>
      <c r="F172" s="45"/>
      <c r="G172" s="45"/>
      <c r="H172" s="45"/>
      <c r="I172" s="45"/>
      <c r="J172" s="45"/>
      <c r="K172" s="44"/>
      <c r="L172" s="44"/>
      <c r="M172" s="44"/>
    </row>
    <row r="173" spans="1:13" hidden="1" x14ac:dyDescent="0.2">
      <c r="A173" s="44"/>
      <c r="B173" s="44"/>
      <c r="C173" s="44"/>
      <c r="D173" s="44"/>
      <c r="E173" s="45"/>
      <c r="F173" s="45"/>
      <c r="G173" s="45"/>
      <c r="H173" s="45"/>
      <c r="I173" s="45"/>
      <c r="J173" s="45"/>
      <c r="K173" s="44"/>
      <c r="L173" s="44"/>
      <c r="M173" s="44"/>
    </row>
    <row r="174" spans="1:13" hidden="1" x14ac:dyDescent="0.2">
      <c r="A174" s="44"/>
      <c r="B174" s="44"/>
      <c r="C174" s="44"/>
      <c r="D174" s="44"/>
      <c r="E174" s="45"/>
      <c r="F174" s="45"/>
      <c r="G174" s="45"/>
      <c r="H174" s="45"/>
      <c r="I174" s="45"/>
      <c r="J174" s="45"/>
      <c r="K174" s="44"/>
      <c r="L174" s="44"/>
      <c r="M174" s="44"/>
    </row>
    <row r="175" spans="1:13" hidden="1" x14ac:dyDescent="0.2">
      <c r="A175" s="44"/>
      <c r="B175" s="44"/>
      <c r="C175" s="44"/>
      <c r="D175" s="44"/>
      <c r="E175" s="45"/>
      <c r="F175" s="45"/>
      <c r="G175" s="45"/>
      <c r="H175" s="45"/>
      <c r="I175" s="45"/>
      <c r="J175" s="45"/>
      <c r="K175" s="44"/>
      <c r="L175" s="44"/>
      <c r="M175" s="44"/>
    </row>
    <row r="176" spans="1:13" hidden="1" x14ac:dyDescent="0.2">
      <c r="A176" s="44"/>
      <c r="B176" s="44"/>
      <c r="C176" s="44"/>
      <c r="D176" s="44"/>
      <c r="E176" s="45"/>
      <c r="F176" s="45"/>
      <c r="G176" s="45"/>
      <c r="H176" s="45"/>
      <c r="I176" s="45"/>
      <c r="J176" s="45"/>
      <c r="K176" s="44"/>
      <c r="L176" s="44"/>
      <c r="M176" s="44"/>
    </row>
    <row r="177" spans="1:13" hidden="1" x14ac:dyDescent="0.2">
      <c r="A177" s="44"/>
      <c r="B177" s="44"/>
      <c r="C177" s="44"/>
      <c r="D177" s="44"/>
      <c r="E177" s="45"/>
      <c r="F177" s="45"/>
      <c r="G177" s="45"/>
      <c r="H177" s="45"/>
      <c r="I177" s="45"/>
      <c r="J177" s="45"/>
      <c r="K177" s="44"/>
      <c r="L177" s="44"/>
      <c r="M177" s="44"/>
    </row>
    <row r="178" spans="1:13" hidden="1" x14ac:dyDescent="0.2">
      <c r="A178" s="44"/>
      <c r="B178" s="44"/>
      <c r="C178" s="44"/>
      <c r="D178" s="44"/>
      <c r="E178" s="45"/>
      <c r="F178" s="45"/>
      <c r="G178" s="45"/>
      <c r="H178" s="45"/>
      <c r="I178" s="45"/>
      <c r="J178" s="45"/>
      <c r="K178" s="44"/>
      <c r="L178" s="44"/>
      <c r="M178" s="44"/>
    </row>
    <row r="179" spans="1:13" hidden="1" x14ac:dyDescent="0.2">
      <c r="A179" s="44"/>
      <c r="B179" s="44"/>
      <c r="C179" s="44"/>
      <c r="D179" s="44"/>
      <c r="E179" s="45"/>
      <c r="F179" s="45"/>
      <c r="G179" s="45"/>
      <c r="H179" s="45"/>
      <c r="I179" s="45"/>
      <c r="J179" s="45"/>
      <c r="K179" s="44"/>
      <c r="L179" s="44"/>
      <c r="M179" s="44"/>
    </row>
    <row r="180" spans="1:13" hidden="1" x14ac:dyDescent="0.2">
      <c r="A180" s="44"/>
      <c r="B180" s="44"/>
      <c r="C180" s="44"/>
      <c r="D180" s="44"/>
      <c r="E180" s="45"/>
      <c r="F180" s="45"/>
      <c r="G180" s="45"/>
      <c r="H180" s="45"/>
      <c r="I180" s="45"/>
      <c r="J180" s="45"/>
      <c r="K180" s="44"/>
      <c r="L180" s="44"/>
      <c r="M180" s="44"/>
    </row>
    <row r="181" spans="1:13" hidden="1" x14ac:dyDescent="0.2">
      <c r="A181" s="44"/>
      <c r="B181" s="44"/>
      <c r="C181" s="44"/>
      <c r="D181" s="44"/>
      <c r="E181" s="45"/>
      <c r="F181" s="45"/>
      <c r="G181" s="45"/>
      <c r="H181" s="45"/>
      <c r="I181" s="45"/>
      <c r="J181" s="45"/>
      <c r="K181" s="44"/>
      <c r="L181" s="44"/>
      <c r="M181" s="44"/>
    </row>
    <row r="182" spans="1:13" hidden="1" x14ac:dyDescent="0.2">
      <c r="A182" s="44"/>
      <c r="B182" s="44"/>
      <c r="C182" s="44"/>
      <c r="D182" s="44"/>
      <c r="E182" s="45"/>
      <c r="F182" s="45"/>
      <c r="G182" s="45"/>
      <c r="H182" s="45"/>
      <c r="I182" s="45"/>
      <c r="J182" s="45"/>
      <c r="K182" s="44"/>
      <c r="L182" s="44"/>
      <c r="M182" s="44"/>
    </row>
    <row r="183" spans="1:13" hidden="1" x14ac:dyDescent="0.2">
      <c r="A183" s="44"/>
      <c r="B183" s="44"/>
      <c r="C183" s="44"/>
      <c r="D183" s="44"/>
      <c r="E183" s="45"/>
      <c r="F183" s="45"/>
      <c r="G183" s="45"/>
      <c r="H183" s="45"/>
      <c r="I183" s="45"/>
      <c r="J183" s="45"/>
      <c r="K183" s="44"/>
      <c r="L183" s="44"/>
      <c r="M183" s="44"/>
    </row>
    <row r="184" spans="1:13" hidden="1" x14ac:dyDescent="0.2">
      <c r="A184" s="44"/>
      <c r="B184" s="44"/>
      <c r="C184" s="44"/>
      <c r="D184" s="44"/>
      <c r="E184" s="45"/>
      <c r="F184" s="45"/>
      <c r="G184" s="45"/>
      <c r="H184" s="45"/>
      <c r="I184" s="45"/>
      <c r="J184" s="45"/>
      <c r="K184" s="44"/>
      <c r="L184" s="44"/>
      <c r="M184" s="44"/>
    </row>
    <row r="185" spans="1:13" hidden="1" x14ac:dyDescent="0.2">
      <c r="A185" s="44"/>
      <c r="B185" s="44"/>
      <c r="C185" s="44"/>
      <c r="D185" s="44"/>
      <c r="E185" s="45"/>
      <c r="F185" s="45"/>
      <c r="G185" s="45"/>
      <c r="H185" s="45"/>
      <c r="I185" s="45"/>
      <c r="J185" s="45"/>
      <c r="K185" s="44"/>
      <c r="L185" s="44"/>
      <c r="M185" s="44"/>
    </row>
    <row r="186" spans="1:13" hidden="1" x14ac:dyDescent="0.2">
      <c r="A186" s="44"/>
      <c r="B186" s="44"/>
      <c r="C186" s="44"/>
      <c r="D186" s="44"/>
      <c r="E186" s="45"/>
      <c r="F186" s="45"/>
      <c r="G186" s="45"/>
      <c r="H186" s="45"/>
      <c r="I186" s="45"/>
      <c r="J186" s="45"/>
      <c r="K186" s="44"/>
      <c r="L186" s="44"/>
      <c r="M186" s="44"/>
    </row>
    <row r="187" spans="1:13" hidden="1" x14ac:dyDescent="0.2">
      <c r="A187" s="44"/>
      <c r="B187" s="44"/>
      <c r="C187" s="44"/>
      <c r="D187" s="44"/>
      <c r="E187" s="45"/>
      <c r="F187" s="45"/>
      <c r="G187" s="45"/>
      <c r="H187" s="45"/>
      <c r="I187" s="45"/>
      <c r="J187" s="45"/>
      <c r="K187" s="44"/>
      <c r="L187" s="44"/>
      <c r="M187" s="44"/>
    </row>
    <row r="188" spans="1:13" hidden="1" x14ac:dyDescent="0.2">
      <c r="A188" s="44"/>
      <c r="B188" s="44"/>
      <c r="C188" s="44"/>
      <c r="D188" s="44"/>
      <c r="E188" s="45"/>
      <c r="F188" s="45"/>
      <c r="G188" s="45"/>
      <c r="H188" s="45"/>
      <c r="I188" s="45"/>
      <c r="J188" s="45"/>
      <c r="K188" s="44"/>
      <c r="L188" s="44"/>
      <c r="M188" s="44"/>
    </row>
    <row r="189" spans="1:13" hidden="1" x14ac:dyDescent="0.2">
      <c r="A189" s="44"/>
      <c r="B189" s="44"/>
      <c r="C189" s="44"/>
      <c r="D189" s="44"/>
      <c r="E189" s="45"/>
      <c r="F189" s="45"/>
      <c r="G189" s="45"/>
      <c r="H189" s="45"/>
      <c r="I189" s="45"/>
      <c r="J189" s="45"/>
      <c r="K189" s="44"/>
      <c r="L189" s="44"/>
      <c r="M189" s="44"/>
    </row>
    <row r="190" spans="1:13" hidden="1" x14ac:dyDescent="0.2">
      <c r="A190" s="44"/>
      <c r="B190" s="44"/>
      <c r="C190" s="44"/>
      <c r="D190" s="44"/>
      <c r="E190" s="45"/>
      <c r="F190" s="45"/>
      <c r="G190" s="45"/>
      <c r="H190" s="45"/>
      <c r="I190" s="45"/>
      <c r="J190" s="45"/>
      <c r="K190" s="44"/>
      <c r="L190" s="44"/>
      <c r="M190" s="44"/>
    </row>
    <row r="191" spans="1:13" hidden="1" x14ac:dyDescent="0.2">
      <c r="A191" s="44"/>
      <c r="B191" s="44"/>
      <c r="C191" s="44"/>
      <c r="D191" s="44"/>
      <c r="E191" s="45"/>
      <c r="F191" s="45"/>
      <c r="G191" s="45"/>
      <c r="H191" s="45"/>
      <c r="I191" s="45"/>
      <c r="J191" s="45"/>
      <c r="K191" s="44"/>
      <c r="L191" s="44"/>
      <c r="M191" s="44"/>
    </row>
    <row r="192" spans="1:13" hidden="1" x14ac:dyDescent="0.2">
      <c r="A192" s="44"/>
      <c r="B192" s="44"/>
      <c r="C192" s="44"/>
      <c r="D192" s="44"/>
      <c r="E192" s="45"/>
      <c r="F192" s="45"/>
      <c r="G192" s="45"/>
      <c r="H192" s="45"/>
      <c r="I192" s="45"/>
      <c r="J192" s="45"/>
      <c r="K192" s="44"/>
      <c r="L192" s="44"/>
      <c r="M192" s="44"/>
    </row>
    <row r="193" spans="1:13" hidden="1" x14ac:dyDescent="0.2">
      <c r="A193" s="44"/>
      <c r="B193" s="44"/>
      <c r="C193" s="44"/>
      <c r="D193" s="44"/>
      <c r="E193" s="45"/>
      <c r="F193" s="45"/>
      <c r="G193" s="45"/>
      <c r="H193" s="45"/>
      <c r="I193" s="45"/>
      <c r="J193" s="45"/>
      <c r="K193" s="44"/>
      <c r="L193" s="44"/>
      <c r="M193" s="44"/>
    </row>
    <row r="194" spans="1:13" hidden="1" x14ac:dyDescent="0.2">
      <c r="A194" s="44"/>
      <c r="B194" s="44"/>
      <c r="C194" s="44"/>
      <c r="D194" s="44"/>
      <c r="E194" s="45"/>
      <c r="F194" s="45"/>
      <c r="G194" s="45"/>
      <c r="H194" s="45"/>
      <c r="I194" s="45"/>
      <c r="J194" s="45"/>
      <c r="K194" s="44"/>
      <c r="L194" s="44"/>
      <c r="M194" s="44"/>
    </row>
    <row r="195" spans="1:13" hidden="1" x14ac:dyDescent="0.2">
      <c r="A195" s="44"/>
      <c r="B195" s="44"/>
      <c r="C195" s="44"/>
      <c r="D195" s="44"/>
      <c r="E195" s="45"/>
      <c r="F195" s="45"/>
      <c r="G195" s="45"/>
      <c r="H195" s="45"/>
      <c r="I195" s="45"/>
      <c r="J195" s="45"/>
      <c r="K195" s="44"/>
      <c r="L195" s="44"/>
      <c r="M195" s="44"/>
    </row>
    <row r="196" spans="1:13" hidden="1" x14ac:dyDescent="0.2">
      <c r="A196" s="44"/>
      <c r="B196" s="44"/>
      <c r="C196" s="44"/>
      <c r="D196" s="44"/>
      <c r="E196" s="45"/>
      <c r="F196" s="45"/>
      <c r="G196" s="45"/>
      <c r="H196" s="45"/>
      <c r="I196" s="45"/>
      <c r="J196" s="45"/>
      <c r="K196" s="44"/>
      <c r="L196" s="44"/>
      <c r="M196" s="44"/>
    </row>
    <row r="197" spans="1:13" hidden="1" x14ac:dyDescent="0.2">
      <c r="A197" s="44"/>
      <c r="B197" s="44"/>
      <c r="C197" s="44"/>
      <c r="D197" s="44"/>
      <c r="E197" s="45"/>
      <c r="F197" s="45"/>
      <c r="G197" s="45"/>
      <c r="H197" s="45"/>
      <c r="I197" s="45"/>
      <c r="J197" s="45"/>
      <c r="K197" s="44"/>
      <c r="L197" s="44"/>
      <c r="M197" s="44"/>
    </row>
    <row r="198" spans="1:13" hidden="1" x14ac:dyDescent="0.2">
      <c r="A198" s="44"/>
      <c r="B198" s="44"/>
      <c r="C198" s="44"/>
      <c r="D198" s="44"/>
      <c r="E198" s="45"/>
      <c r="F198" s="45"/>
      <c r="G198" s="45"/>
      <c r="H198" s="45"/>
      <c r="I198" s="45"/>
      <c r="J198" s="45"/>
      <c r="K198" s="44"/>
      <c r="L198" s="44"/>
      <c r="M198" s="44"/>
    </row>
    <row r="199" spans="1:13" hidden="1" x14ac:dyDescent="0.2">
      <c r="A199" s="44"/>
      <c r="B199" s="44"/>
      <c r="C199" s="44"/>
      <c r="D199" s="44"/>
      <c r="E199" s="45"/>
      <c r="F199" s="45"/>
      <c r="G199" s="45"/>
      <c r="H199" s="45"/>
      <c r="I199" s="45"/>
      <c r="J199" s="45"/>
      <c r="K199" s="44"/>
      <c r="L199" s="44"/>
      <c r="M199" s="44"/>
    </row>
    <row r="200" spans="1:13" hidden="1" x14ac:dyDescent="0.2">
      <c r="A200" s="44"/>
      <c r="B200" s="44"/>
      <c r="C200" s="44"/>
      <c r="D200" s="44"/>
      <c r="E200" s="45"/>
      <c r="F200" s="45"/>
      <c r="G200" s="45"/>
      <c r="H200" s="45"/>
      <c r="I200" s="45"/>
      <c r="J200" s="45"/>
      <c r="K200" s="44"/>
      <c r="L200" s="44"/>
      <c r="M200" s="44"/>
    </row>
    <row r="201" spans="1:13" hidden="1" x14ac:dyDescent="0.2">
      <c r="A201" s="44"/>
      <c r="B201" s="44"/>
      <c r="C201" s="44"/>
      <c r="D201" s="44"/>
      <c r="E201" s="45"/>
      <c r="F201" s="45"/>
      <c r="G201" s="45"/>
      <c r="H201" s="45"/>
      <c r="I201" s="45"/>
      <c r="J201" s="45"/>
      <c r="K201" s="44"/>
      <c r="L201" s="44"/>
      <c r="M201" s="44"/>
    </row>
    <row r="202" spans="1:13" hidden="1" x14ac:dyDescent="0.2">
      <c r="A202" s="44"/>
      <c r="B202" s="44"/>
      <c r="C202" s="44"/>
      <c r="D202" s="44"/>
      <c r="E202" s="45"/>
      <c r="F202" s="45"/>
      <c r="G202" s="45"/>
      <c r="H202" s="45"/>
      <c r="I202" s="45"/>
      <c r="J202" s="45"/>
      <c r="K202" s="44"/>
      <c r="L202" s="44"/>
      <c r="M202" s="44"/>
    </row>
    <row r="203" spans="1:13" hidden="1" x14ac:dyDescent="0.2">
      <c r="A203" s="44"/>
      <c r="B203" s="44"/>
      <c r="C203" s="44"/>
      <c r="D203" s="44"/>
      <c r="E203" s="45"/>
      <c r="F203" s="45"/>
      <c r="G203" s="45"/>
      <c r="H203" s="45"/>
      <c r="I203" s="45"/>
      <c r="J203" s="45"/>
      <c r="K203" s="44"/>
      <c r="L203" s="44"/>
      <c r="M203" s="44"/>
    </row>
    <row r="204" spans="1:13" hidden="1" x14ac:dyDescent="0.2">
      <c r="A204" s="44"/>
      <c r="B204" s="44"/>
      <c r="C204" s="44"/>
      <c r="D204" s="44"/>
      <c r="E204" s="45"/>
      <c r="F204" s="45"/>
      <c r="G204" s="45"/>
      <c r="H204" s="45"/>
      <c r="I204" s="45"/>
      <c r="J204" s="45"/>
      <c r="K204" s="44"/>
      <c r="L204" s="44"/>
      <c r="M204" s="44"/>
    </row>
    <row r="205" spans="1:13" hidden="1" x14ac:dyDescent="0.2">
      <c r="A205" s="44"/>
      <c r="B205" s="44"/>
      <c r="C205" s="44"/>
      <c r="D205" s="44"/>
      <c r="E205" s="45"/>
      <c r="F205" s="45"/>
      <c r="G205" s="45"/>
      <c r="H205" s="45"/>
      <c r="I205" s="45"/>
      <c r="J205" s="45"/>
      <c r="K205" s="44"/>
      <c r="L205" s="44"/>
      <c r="M205" s="44"/>
    </row>
    <row r="206" spans="1:13" hidden="1" x14ac:dyDescent="0.2">
      <c r="A206" s="44"/>
      <c r="B206" s="44"/>
      <c r="C206" s="44"/>
      <c r="D206" s="44"/>
      <c r="E206" s="45"/>
      <c r="F206" s="45"/>
      <c r="G206" s="45"/>
      <c r="H206" s="45"/>
      <c r="I206" s="45"/>
      <c r="J206" s="45"/>
      <c r="K206" s="44"/>
      <c r="L206" s="44"/>
      <c r="M206" s="44"/>
    </row>
    <row r="207" spans="1:13" hidden="1" x14ac:dyDescent="0.2">
      <c r="A207" s="44"/>
      <c r="B207" s="44"/>
      <c r="C207" s="44"/>
      <c r="D207" s="44"/>
      <c r="E207" s="45"/>
      <c r="F207" s="45"/>
      <c r="G207" s="45"/>
      <c r="H207" s="45"/>
      <c r="I207" s="45"/>
      <c r="J207" s="45"/>
      <c r="K207" s="44"/>
      <c r="L207" s="44"/>
      <c r="M207" s="44"/>
    </row>
    <row r="208" spans="1:13" hidden="1" x14ac:dyDescent="0.2">
      <c r="A208" s="44"/>
      <c r="B208" s="44"/>
      <c r="C208" s="44"/>
      <c r="D208" s="44"/>
      <c r="E208" s="45"/>
      <c r="F208" s="45"/>
      <c r="G208" s="45"/>
      <c r="H208" s="45"/>
      <c r="I208" s="45"/>
      <c r="J208" s="45"/>
      <c r="K208" s="44"/>
      <c r="L208" s="44"/>
      <c r="M208" s="44"/>
    </row>
    <row r="209" spans="1:13" hidden="1" x14ac:dyDescent="0.2">
      <c r="A209" s="44"/>
      <c r="B209" s="44"/>
      <c r="C209" s="44"/>
      <c r="D209" s="44"/>
      <c r="E209" s="45"/>
      <c r="F209" s="45"/>
      <c r="G209" s="45"/>
      <c r="H209" s="45"/>
      <c r="I209" s="45"/>
      <c r="J209" s="45"/>
      <c r="K209" s="44"/>
      <c r="L209" s="44"/>
      <c r="M209" s="44"/>
    </row>
    <row r="210" spans="1:13" hidden="1" x14ac:dyDescent="0.2">
      <c r="A210" s="44"/>
      <c r="B210" s="44"/>
      <c r="C210" s="44"/>
      <c r="D210" s="44"/>
      <c r="E210" s="45"/>
      <c r="F210" s="45"/>
      <c r="G210" s="45"/>
      <c r="H210" s="45"/>
      <c r="I210" s="45"/>
      <c r="J210" s="45"/>
      <c r="K210" s="44"/>
      <c r="L210" s="44"/>
      <c r="M210" s="44"/>
    </row>
    <row r="211" spans="1:13" hidden="1" x14ac:dyDescent="0.2">
      <c r="A211" s="44"/>
      <c r="B211" s="44"/>
      <c r="C211" s="44"/>
      <c r="D211" s="44"/>
      <c r="E211" s="45"/>
      <c r="F211" s="45"/>
      <c r="G211" s="45"/>
      <c r="H211" s="45"/>
      <c r="I211" s="45"/>
      <c r="J211" s="45"/>
      <c r="K211" s="44"/>
      <c r="L211" s="44"/>
      <c r="M211" s="44"/>
    </row>
    <row r="212" spans="1:13" hidden="1" x14ac:dyDescent="0.2">
      <c r="A212" s="44"/>
      <c r="B212" s="44"/>
      <c r="C212" s="44"/>
      <c r="D212" s="44"/>
      <c r="E212" s="45"/>
      <c r="F212" s="45"/>
      <c r="G212" s="45"/>
      <c r="H212" s="45"/>
      <c r="I212" s="45"/>
      <c r="J212" s="45"/>
      <c r="K212" s="44"/>
      <c r="L212" s="44"/>
      <c r="M212" s="44"/>
    </row>
    <row r="213" spans="1:13" hidden="1" x14ac:dyDescent="0.2">
      <c r="A213" s="44"/>
      <c r="B213" s="44"/>
      <c r="C213" s="44"/>
      <c r="D213" s="44"/>
      <c r="E213" s="45"/>
      <c r="F213" s="45"/>
      <c r="G213" s="45"/>
      <c r="H213" s="45"/>
      <c r="I213" s="45"/>
      <c r="J213" s="45"/>
      <c r="K213" s="44"/>
      <c r="L213" s="44"/>
      <c r="M213" s="44"/>
    </row>
    <row r="214" spans="1:13" hidden="1" x14ac:dyDescent="0.2">
      <c r="A214" s="44"/>
      <c r="B214" s="44"/>
      <c r="C214" s="44"/>
      <c r="D214" s="44"/>
      <c r="E214" s="45"/>
      <c r="F214" s="45"/>
      <c r="G214" s="45"/>
      <c r="H214" s="45"/>
      <c r="I214" s="45"/>
      <c r="J214" s="45"/>
      <c r="K214" s="44"/>
      <c r="L214" s="44"/>
      <c r="M214" s="44"/>
    </row>
    <row r="215" spans="1:13" hidden="1" x14ac:dyDescent="0.2">
      <c r="A215" s="44"/>
      <c r="B215" s="44"/>
      <c r="C215" s="44"/>
      <c r="D215" s="44"/>
      <c r="E215" s="45"/>
      <c r="F215" s="45"/>
      <c r="G215" s="45"/>
      <c r="H215" s="45"/>
      <c r="I215" s="45"/>
      <c r="J215" s="45"/>
      <c r="K215" s="44"/>
      <c r="L215" s="44"/>
      <c r="M215" s="44"/>
    </row>
    <row r="216" spans="1:13" hidden="1" x14ac:dyDescent="0.2">
      <c r="A216" s="44"/>
      <c r="B216" s="44"/>
      <c r="C216" s="44"/>
      <c r="D216" s="44"/>
      <c r="E216" s="45"/>
      <c r="F216" s="45"/>
      <c r="G216" s="45"/>
      <c r="H216" s="45"/>
      <c r="I216" s="45"/>
      <c r="J216" s="45"/>
      <c r="K216" s="44"/>
      <c r="L216" s="44"/>
      <c r="M216" s="44"/>
    </row>
    <row r="217" spans="1:13" hidden="1" x14ac:dyDescent="0.2">
      <c r="A217" s="44"/>
      <c r="B217" s="44"/>
      <c r="C217" s="44"/>
      <c r="D217" s="44"/>
      <c r="E217" s="45"/>
      <c r="F217" s="45"/>
      <c r="G217" s="45"/>
      <c r="H217" s="45"/>
      <c r="I217" s="45"/>
      <c r="J217" s="45"/>
      <c r="K217" s="44"/>
      <c r="L217" s="44"/>
      <c r="M217" s="44"/>
    </row>
    <row r="218" spans="1:13" hidden="1" x14ac:dyDescent="0.2">
      <c r="A218" s="44"/>
      <c r="B218" s="44"/>
      <c r="C218" s="44"/>
      <c r="D218" s="44"/>
      <c r="E218" s="45"/>
      <c r="F218" s="45"/>
      <c r="G218" s="45"/>
      <c r="H218" s="45"/>
      <c r="I218" s="45"/>
      <c r="J218" s="45"/>
      <c r="K218" s="44"/>
      <c r="L218" s="44"/>
      <c r="M218" s="44"/>
    </row>
    <row r="219" spans="1:13" hidden="1" x14ac:dyDescent="0.2">
      <c r="A219" s="44"/>
      <c r="B219" s="44"/>
      <c r="C219" s="44"/>
      <c r="D219" s="44"/>
      <c r="E219" s="45"/>
      <c r="F219" s="45"/>
      <c r="G219" s="45"/>
      <c r="H219" s="45"/>
      <c r="I219" s="45"/>
      <c r="J219" s="45"/>
      <c r="K219" s="44"/>
      <c r="L219" s="44"/>
      <c r="M219" s="44"/>
    </row>
    <row r="220" spans="1:13" hidden="1" x14ac:dyDescent="0.2">
      <c r="A220" s="44"/>
      <c r="B220" s="44"/>
      <c r="C220" s="44"/>
      <c r="D220" s="44"/>
      <c r="E220" s="45"/>
      <c r="F220" s="45"/>
      <c r="G220" s="45"/>
      <c r="H220" s="45"/>
      <c r="I220" s="45"/>
      <c r="J220" s="45"/>
      <c r="K220" s="44"/>
      <c r="L220" s="44"/>
      <c r="M220" s="44"/>
    </row>
    <row r="221" spans="1:13" hidden="1" x14ac:dyDescent="0.2">
      <c r="A221" s="44"/>
      <c r="B221" s="44"/>
      <c r="C221" s="44"/>
      <c r="D221" s="44"/>
      <c r="E221" s="45"/>
      <c r="F221" s="45"/>
      <c r="G221" s="45"/>
      <c r="H221" s="45"/>
      <c r="I221" s="45"/>
      <c r="J221" s="45"/>
      <c r="K221" s="44"/>
      <c r="L221" s="44"/>
      <c r="M221" s="44"/>
    </row>
    <row r="222" spans="1:13" hidden="1" x14ac:dyDescent="0.2">
      <c r="A222" s="44"/>
      <c r="B222" s="44"/>
      <c r="C222" s="44"/>
      <c r="D222" s="44"/>
      <c r="E222" s="45"/>
      <c r="F222" s="45"/>
      <c r="G222" s="45"/>
      <c r="H222" s="45"/>
      <c r="I222" s="45"/>
      <c r="J222" s="45"/>
      <c r="K222" s="44"/>
      <c r="L222" s="44"/>
      <c r="M222" s="44"/>
    </row>
    <row r="223" spans="1:13" hidden="1" x14ac:dyDescent="0.2">
      <c r="A223" s="44"/>
      <c r="B223" s="44"/>
      <c r="C223" s="44"/>
      <c r="D223" s="44"/>
      <c r="E223" s="45"/>
      <c r="F223" s="45"/>
      <c r="G223" s="45"/>
      <c r="H223" s="45"/>
      <c r="I223" s="45"/>
      <c r="J223" s="45"/>
      <c r="K223" s="44"/>
      <c r="L223" s="44"/>
      <c r="M223" s="44"/>
    </row>
    <row r="224" spans="1:13" hidden="1" x14ac:dyDescent="0.2">
      <c r="A224" s="44"/>
      <c r="B224" s="44"/>
      <c r="C224" s="44"/>
      <c r="D224" s="44"/>
      <c r="E224" s="45"/>
      <c r="F224" s="45"/>
      <c r="G224" s="45"/>
      <c r="H224" s="45"/>
      <c r="I224" s="45"/>
      <c r="J224" s="45"/>
      <c r="K224" s="44"/>
      <c r="L224" s="44"/>
      <c r="M224" s="44"/>
    </row>
    <row r="225" spans="1:13" hidden="1" x14ac:dyDescent="0.2">
      <c r="A225" s="44"/>
      <c r="B225" s="44"/>
      <c r="C225" s="44"/>
      <c r="D225" s="44"/>
      <c r="E225" s="45"/>
      <c r="F225" s="45"/>
      <c r="G225" s="45"/>
      <c r="H225" s="45"/>
      <c r="I225" s="45"/>
      <c r="J225" s="45"/>
      <c r="K225" s="44"/>
      <c r="L225" s="44"/>
      <c r="M225" s="44"/>
    </row>
    <row r="226" spans="1:13" hidden="1" x14ac:dyDescent="0.2">
      <c r="A226" s="44"/>
      <c r="B226" s="44"/>
      <c r="C226" s="44"/>
      <c r="D226" s="44"/>
      <c r="E226" s="45"/>
      <c r="F226" s="45"/>
      <c r="G226" s="45"/>
      <c r="H226" s="45"/>
      <c r="I226" s="45"/>
      <c r="J226" s="45"/>
      <c r="K226" s="44"/>
      <c r="L226" s="44"/>
      <c r="M226" s="44"/>
    </row>
    <row r="227" spans="1:13" hidden="1" x14ac:dyDescent="0.2">
      <c r="A227" s="44"/>
      <c r="B227" s="44"/>
      <c r="C227" s="44"/>
      <c r="D227" s="44"/>
      <c r="E227" s="45"/>
      <c r="F227" s="45"/>
      <c r="G227" s="45"/>
      <c r="H227" s="45"/>
      <c r="I227" s="45"/>
      <c r="J227" s="45"/>
      <c r="K227" s="44"/>
      <c r="L227" s="44"/>
      <c r="M227" s="44"/>
    </row>
    <row r="228" spans="1:13" hidden="1" x14ac:dyDescent="0.2">
      <c r="A228" s="44"/>
      <c r="B228" s="44"/>
      <c r="C228" s="44"/>
      <c r="D228" s="44"/>
      <c r="E228" s="45"/>
      <c r="F228" s="45"/>
      <c r="G228" s="45"/>
      <c r="H228" s="45"/>
      <c r="I228" s="45"/>
      <c r="J228" s="45"/>
      <c r="K228" s="44"/>
      <c r="L228" s="44"/>
      <c r="M228" s="44"/>
    </row>
    <row r="229" spans="1:13" hidden="1" x14ac:dyDescent="0.2">
      <c r="A229" s="44"/>
      <c r="B229" s="44"/>
      <c r="C229" s="44"/>
      <c r="D229" s="44"/>
      <c r="E229" s="45"/>
      <c r="F229" s="45"/>
      <c r="G229" s="45"/>
      <c r="H229" s="45"/>
      <c r="I229" s="45"/>
      <c r="J229" s="45"/>
      <c r="K229" s="44"/>
      <c r="L229" s="44"/>
      <c r="M229" s="44"/>
    </row>
    <row r="230" spans="1:13" hidden="1" x14ac:dyDescent="0.2">
      <c r="A230" s="44"/>
      <c r="B230" s="44"/>
      <c r="C230" s="44"/>
      <c r="D230" s="44"/>
      <c r="E230" s="45"/>
      <c r="F230" s="45"/>
      <c r="G230" s="45"/>
      <c r="H230" s="45"/>
      <c r="I230" s="45"/>
      <c r="J230" s="45"/>
      <c r="K230" s="44"/>
      <c r="L230" s="44"/>
      <c r="M230" s="44"/>
    </row>
    <row r="231" spans="1:13" hidden="1" x14ac:dyDescent="0.2">
      <c r="A231" s="44"/>
      <c r="B231" s="44"/>
      <c r="C231" s="44"/>
      <c r="D231" s="44"/>
      <c r="E231" s="45"/>
      <c r="F231" s="45"/>
      <c r="G231" s="45"/>
      <c r="H231" s="45"/>
      <c r="I231" s="45"/>
      <c r="J231" s="45"/>
      <c r="K231" s="44"/>
      <c r="L231" s="44"/>
      <c r="M231" s="44"/>
    </row>
    <row r="232" spans="1:13" hidden="1" x14ac:dyDescent="0.2">
      <c r="A232" s="44"/>
      <c r="B232" s="44"/>
      <c r="C232" s="44"/>
      <c r="D232" s="44"/>
      <c r="E232" s="45"/>
      <c r="F232" s="45"/>
      <c r="G232" s="45"/>
      <c r="H232" s="45"/>
      <c r="I232" s="45"/>
      <c r="J232" s="45"/>
      <c r="K232" s="44"/>
      <c r="L232" s="44"/>
      <c r="M232" s="44"/>
    </row>
    <row r="233" spans="1:13" hidden="1" x14ac:dyDescent="0.2">
      <c r="A233" s="44"/>
      <c r="B233" s="44"/>
      <c r="C233" s="44"/>
      <c r="D233" s="44"/>
      <c r="E233" s="45"/>
      <c r="F233" s="45"/>
      <c r="G233" s="45"/>
      <c r="H233" s="45"/>
      <c r="I233" s="45"/>
      <c r="J233" s="45"/>
      <c r="K233" s="44"/>
      <c r="L233" s="44"/>
      <c r="M233" s="44"/>
    </row>
    <row r="234" spans="1:13" hidden="1" x14ac:dyDescent="0.2">
      <c r="A234" s="44"/>
      <c r="B234" s="44"/>
      <c r="C234" s="44"/>
      <c r="D234" s="44"/>
      <c r="E234" s="45"/>
      <c r="F234" s="45"/>
      <c r="G234" s="45"/>
      <c r="H234" s="45"/>
      <c r="I234" s="45"/>
      <c r="J234" s="45"/>
      <c r="K234" s="44"/>
      <c r="L234" s="44"/>
      <c r="M234" s="44"/>
    </row>
    <row r="235" spans="1:13" hidden="1" x14ac:dyDescent="0.2">
      <c r="A235" s="44"/>
      <c r="B235" s="44"/>
      <c r="C235" s="44"/>
      <c r="D235" s="44"/>
      <c r="E235" s="45"/>
      <c r="F235" s="45"/>
      <c r="G235" s="45"/>
      <c r="H235" s="45"/>
      <c r="I235" s="45"/>
      <c r="J235" s="45"/>
      <c r="K235" s="44"/>
      <c r="L235" s="44"/>
      <c r="M235" s="44"/>
    </row>
    <row r="236" spans="1:13" hidden="1" x14ac:dyDescent="0.2">
      <c r="A236" s="44"/>
      <c r="B236" s="44"/>
      <c r="C236" s="44"/>
      <c r="D236" s="44"/>
      <c r="E236" s="45"/>
      <c r="F236" s="45"/>
      <c r="G236" s="45"/>
      <c r="H236" s="45"/>
      <c r="I236" s="45"/>
      <c r="J236" s="45"/>
      <c r="K236" s="44"/>
      <c r="L236" s="44"/>
      <c r="M236" s="44"/>
    </row>
    <row r="237" spans="1:13" hidden="1" x14ac:dyDescent="0.2">
      <c r="A237" s="44"/>
      <c r="B237" s="44"/>
      <c r="C237" s="44"/>
      <c r="D237" s="44"/>
      <c r="E237" s="45"/>
      <c r="F237" s="45"/>
      <c r="G237" s="45"/>
      <c r="H237" s="45"/>
      <c r="I237" s="45"/>
      <c r="J237" s="45"/>
      <c r="K237" s="44"/>
      <c r="L237" s="44"/>
      <c r="M237" s="44"/>
    </row>
    <row r="238" spans="1:13" hidden="1" x14ac:dyDescent="0.2">
      <c r="A238" s="44"/>
      <c r="B238" s="44"/>
      <c r="C238" s="44"/>
      <c r="D238" s="44"/>
      <c r="E238" s="45"/>
      <c r="F238" s="45"/>
      <c r="G238" s="45"/>
      <c r="H238" s="45"/>
      <c r="I238" s="45"/>
      <c r="J238" s="45"/>
      <c r="K238" s="44"/>
      <c r="L238" s="44"/>
      <c r="M238" s="44"/>
    </row>
    <row r="239" spans="1:13" hidden="1" x14ac:dyDescent="0.2">
      <c r="A239" s="44"/>
      <c r="B239" s="44"/>
      <c r="C239" s="44"/>
      <c r="D239" s="44"/>
      <c r="E239" s="45"/>
      <c r="F239" s="45"/>
      <c r="G239" s="45"/>
      <c r="H239" s="45"/>
      <c r="I239" s="45"/>
      <c r="J239" s="45"/>
      <c r="K239" s="44"/>
      <c r="L239" s="44"/>
      <c r="M239" s="44"/>
    </row>
    <row r="240" spans="1:13" hidden="1" x14ac:dyDescent="0.2">
      <c r="A240" s="44"/>
      <c r="B240" s="44"/>
      <c r="C240" s="44"/>
      <c r="D240" s="44"/>
      <c r="E240" s="45"/>
      <c r="F240" s="45"/>
      <c r="G240" s="45"/>
      <c r="H240" s="45"/>
      <c r="I240" s="45"/>
      <c r="J240" s="45"/>
      <c r="K240" s="44"/>
      <c r="L240" s="44"/>
      <c r="M240" s="44"/>
    </row>
    <row r="241" spans="1:13" hidden="1" x14ac:dyDescent="0.2">
      <c r="A241" s="44"/>
      <c r="B241" s="44"/>
      <c r="C241" s="44"/>
      <c r="D241" s="44"/>
      <c r="E241" s="45"/>
      <c r="F241" s="45"/>
      <c r="G241" s="45"/>
      <c r="H241" s="45"/>
      <c r="I241" s="45"/>
      <c r="J241" s="45"/>
      <c r="K241" s="44"/>
      <c r="L241" s="44"/>
      <c r="M241" s="44"/>
    </row>
    <row r="242" spans="1:13" hidden="1" x14ac:dyDescent="0.2">
      <c r="A242" s="44"/>
      <c r="B242" s="44"/>
      <c r="C242" s="44"/>
      <c r="D242" s="44"/>
      <c r="E242" s="45"/>
      <c r="F242" s="45"/>
      <c r="G242" s="45"/>
      <c r="H242" s="45"/>
      <c r="I242" s="45"/>
      <c r="J242" s="45"/>
      <c r="K242" s="44"/>
      <c r="L242" s="44"/>
      <c r="M242" s="44"/>
    </row>
    <row r="243" spans="1:13" hidden="1" x14ac:dyDescent="0.2">
      <c r="A243" s="44"/>
      <c r="B243" s="44"/>
      <c r="C243" s="44"/>
      <c r="D243" s="44"/>
      <c r="E243" s="45"/>
      <c r="F243" s="45"/>
      <c r="G243" s="45"/>
      <c r="H243" s="45"/>
      <c r="I243" s="45"/>
      <c r="J243" s="45"/>
      <c r="K243" s="44"/>
      <c r="L243" s="44"/>
      <c r="M243" s="44"/>
    </row>
    <row r="244" spans="1:13" hidden="1" x14ac:dyDescent="0.2">
      <c r="A244" s="44"/>
      <c r="B244" s="44"/>
      <c r="C244" s="44"/>
      <c r="D244" s="44"/>
      <c r="E244" s="45"/>
      <c r="F244" s="45"/>
      <c r="G244" s="45"/>
      <c r="H244" s="45"/>
      <c r="I244" s="45"/>
      <c r="J244" s="45"/>
      <c r="K244" s="44"/>
      <c r="L244" s="44"/>
      <c r="M244" s="44"/>
    </row>
    <row r="245" spans="1:13" hidden="1" x14ac:dyDescent="0.2">
      <c r="A245" s="44"/>
      <c r="B245" s="44"/>
      <c r="C245" s="44"/>
      <c r="D245" s="44"/>
      <c r="E245" s="45"/>
      <c r="F245" s="45"/>
      <c r="G245" s="45"/>
      <c r="H245" s="45"/>
      <c r="I245" s="45"/>
      <c r="J245" s="45"/>
      <c r="K245" s="44"/>
      <c r="L245" s="44"/>
      <c r="M245" s="44"/>
    </row>
    <row r="246" spans="1:13" hidden="1" x14ac:dyDescent="0.2">
      <c r="A246" s="44"/>
      <c r="B246" s="44"/>
      <c r="C246" s="44"/>
      <c r="D246" s="44"/>
      <c r="E246" s="45"/>
      <c r="F246" s="45"/>
      <c r="G246" s="45"/>
      <c r="H246" s="45"/>
      <c r="I246" s="45"/>
      <c r="J246" s="45"/>
      <c r="K246" s="44"/>
      <c r="L246" s="44"/>
      <c r="M246" s="44"/>
    </row>
    <row r="247" spans="1:13" hidden="1" x14ac:dyDescent="0.2">
      <c r="A247" s="44"/>
      <c r="B247" s="44"/>
      <c r="C247" s="44"/>
      <c r="D247" s="44"/>
      <c r="E247" s="45"/>
      <c r="F247" s="45"/>
      <c r="G247" s="45"/>
      <c r="H247" s="45"/>
      <c r="I247" s="45"/>
      <c r="J247" s="45"/>
      <c r="K247" s="44"/>
      <c r="L247" s="44"/>
      <c r="M247" s="44"/>
    </row>
    <row r="248" spans="1:13" hidden="1" x14ac:dyDescent="0.2">
      <c r="A248" s="44"/>
      <c r="B248" s="44"/>
      <c r="C248" s="44"/>
      <c r="D248" s="44"/>
      <c r="E248" s="45"/>
      <c r="F248" s="45"/>
      <c r="G248" s="45"/>
      <c r="H248" s="45"/>
      <c r="I248" s="45"/>
      <c r="J248" s="45"/>
      <c r="K248" s="44"/>
      <c r="L248" s="44"/>
      <c r="M248" s="44"/>
    </row>
    <row r="249" spans="1:13" hidden="1" x14ac:dyDescent="0.2">
      <c r="A249" s="44"/>
      <c r="B249" s="44"/>
      <c r="C249" s="44"/>
      <c r="D249" s="44"/>
      <c r="E249" s="45"/>
      <c r="F249" s="45"/>
      <c r="G249" s="45"/>
      <c r="H249" s="45"/>
      <c r="I249" s="45"/>
      <c r="J249" s="45"/>
      <c r="K249" s="44"/>
      <c r="L249" s="44"/>
      <c r="M249" s="44"/>
    </row>
    <row r="250" spans="1:13" hidden="1" x14ac:dyDescent="0.2">
      <c r="A250" s="44"/>
      <c r="B250" s="44"/>
      <c r="C250" s="44"/>
      <c r="D250" s="44"/>
      <c r="E250" s="45"/>
      <c r="F250" s="45"/>
      <c r="G250" s="45"/>
      <c r="H250" s="45"/>
      <c r="I250" s="45"/>
      <c r="J250" s="45"/>
      <c r="K250" s="44"/>
      <c r="L250" s="44"/>
      <c r="M250" s="44"/>
    </row>
    <row r="251" spans="1:13" hidden="1" x14ac:dyDescent="0.2">
      <c r="A251" s="44"/>
      <c r="B251" s="44"/>
      <c r="C251" s="44"/>
      <c r="D251" s="44"/>
      <c r="E251" s="45"/>
      <c r="F251" s="45"/>
      <c r="G251" s="45"/>
      <c r="H251" s="45"/>
      <c r="I251" s="45"/>
      <c r="J251" s="45"/>
      <c r="K251" s="44"/>
      <c r="L251" s="44"/>
      <c r="M251" s="44"/>
    </row>
    <row r="252" spans="1:13" hidden="1" x14ac:dyDescent="0.2">
      <c r="A252" s="44"/>
      <c r="B252" s="44"/>
      <c r="C252" s="44"/>
      <c r="D252" s="44"/>
      <c r="E252" s="45"/>
      <c r="F252" s="45"/>
      <c r="G252" s="45"/>
      <c r="H252" s="45"/>
      <c r="I252" s="45"/>
      <c r="J252" s="45"/>
      <c r="K252" s="44"/>
      <c r="L252" s="44"/>
      <c r="M252" s="44"/>
    </row>
    <row r="253" spans="1:13" hidden="1" x14ac:dyDescent="0.2">
      <c r="A253" s="44"/>
      <c r="B253" s="44"/>
      <c r="C253" s="44"/>
      <c r="D253" s="44"/>
      <c r="E253" s="45"/>
      <c r="F253" s="45"/>
      <c r="G253" s="45"/>
      <c r="H253" s="45"/>
      <c r="I253" s="45"/>
      <c r="J253" s="45"/>
      <c r="K253" s="44"/>
      <c r="L253" s="44"/>
      <c r="M253" s="44"/>
    </row>
    <row r="254" spans="1:13" hidden="1" x14ac:dyDescent="0.2">
      <c r="A254" s="44"/>
      <c r="B254" s="44"/>
      <c r="C254" s="44"/>
      <c r="D254" s="44"/>
      <c r="E254" s="45"/>
      <c r="F254" s="45"/>
      <c r="G254" s="45"/>
      <c r="H254" s="45"/>
      <c r="I254" s="45"/>
      <c r="J254" s="45"/>
      <c r="K254" s="44"/>
      <c r="L254" s="44"/>
      <c r="M254" s="44"/>
    </row>
    <row r="255" spans="1:13" hidden="1" x14ac:dyDescent="0.2">
      <c r="A255" s="44"/>
      <c r="B255" s="44"/>
      <c r="C255" s="44"/>
      <c r="D255" s="44"/>
      <c r="E255" s="45"/>
      <c r="F255" s="45"/>
      <c r="G255" s="45"/>
      <c r="H255" s="45"/>
      <c r="I255" s="45"/>
      <c r="J255" s="45"/>
      <c r="K255" s="44"/>
      <c r="L255" s="44"/>
      <c r="M255" s="44"/>
    </row>
    <row r="256" spans="1:13" hidden="1" x14ac:dyDescent="0.2">
      <c r="A256" s="44"/>
      <c r="B256" s="44"/>
      <c r="C256" s="44"/>
      <c r="D256" s="44"/>
      <c r="E256" s="45"/>
      <c r="F256" s="45"/>
      <c r="G256" s="45"/>
      <c r="H256" s="45"/>
      <c r="I256" s="45"/>
      <c r="J256" s="45"/>
      <c r="K256" s="44"/>
      <c r="L256" s="44"/>
      <c r="M256" s="44"/>
    </row>
    <row r="257" spans="1:13" hidden="1" x14ac:dyDescent="0.2">
      <c r="A257" s="44"/>
      <c r="B257" s="44"/>
      <c r="C257" s="44"/>
      <c r="D257" s="44"/>
      <c r="E257" s="45"/>
      <c r="F257" s="45"/>
      <c r="G257" s="45"/>
      <c r="H257" s="45"/>
      <c r="I257" s="45"/>
      <c r="J257" s="45"/>
      <c r="K257" s="44"/>
      <c r="L257" s="44"/>
      <c r="M257" s="44"/>
    </row>
    <row r="258" spans="1:13" hidden="1" x14ac:dyDescent="0.2">
      <c r="A258" s="44"/>
      <c r="B258" s="44"/>
      <c r="C258" s="44"/>
      <c r="D258" s="44"/>
      <c r="E258" s="45"/>
      <c r="F258" s="45"/>
      <c r="G258" s="45"/>
      <c r="H258" s="45"/>
      <c r="I258" s="45"/>
      <c r="J258" s="45"/>
      <c r="K258" s="44"/>
      <c r="L258" s="44"/>
      <c r="M258" s="44"/>
    </row>
    <row r="259" spans="1:13" hidden="1" x14ac:dyDescent="0.2">
      <c r="A259" s="44"/>
      <c r="B259" s="44"/>
      <c r="C259" s="44"/>
      <c r="D259" s="44"/>
      <c r="E259" s="45"/>
      <c r="F259" s="45"/>
      <c r="G259" s="45"/>
      <c r="H259" s="45"/>
      <c r="I259" s="45"/>
      <c r="J259" s="45"/>
      <c r="K259" s="44"/>
      <c r="L259" s="44"/>
      <c r="M259" s="44"/>
    </row>
    <row r="260" spans="1:13" hidden="1" x14ac:dyDescent="0.2">
      <c r="A260" s="44"/>
      <c r="B260" s="44"/>
      <c r="C260" s="44"/>
      <c r="D260" s="44"/>
      <c r="E260" s="45"/>
      <c r="F260" s="45"/>
      <c r="G260" s="45"/>
      <c r="H260" s="45"/>
      <c r="I260" s="45"/>
      <c r="J260" s="45"/>
      <c r="K260" s="44"/>
      <c r="L260" s="44"/>
      <c r="M260" s="44"/>
    </row>
    <row r="261" spans="1:13" hidden="1" x14ac:dyDescent="0.2">
      <c r="A261" s="44"/>
      <c r="B261" s="44"/>
      <c r="C261" s="44"/>
      <c r="D261" s="44"/>
      <c r="E261" s="45"/>
      <c r="F261" s="45"/>
      <c r="G261" s="45"/>
      <c r="H261" s="45"/>
      <c r="I261" s="45"/>
      <c r="J261" s="45"/>
      <c r="K261" s="44"/>
      <c r="L261" s="44"/>
      <c r="M261" s="44"/>
    </row>
    <row r="262" spans="1:13" hidden="1" x14ac:dyDescent="0.2">
      <c r="A262" s="44"/>
      <c r="B262" s="44"/>
      <c r="C262" s="44"/>
      <c r="D262" s="44"/>
      <c r="E262" s="45"/>
      <c r="F262" s="45"/>
      <c r="G262" s="45"/>
      <c r="H262" s="45"/>
      <c r="I262" s="45"/>
      <c r="J262" s="45"/>
      <c r="K262" s="44"/>
      <c r="L262" s="44"/>
      <c r="M262" s="44"/>
    </row>
    <row r="263" spans="1:13" hidden="1" x14ac:dyDescent="0.2">
      <c r="A263" s="44"/>
      <c r="B263" s="44"/>
      <c r="C263" s="44"/>
      <c r="D263" s="44"/>
      <c r="E263" s="45"/>
      <c r="F263" s="45"/>
      <c r="G263" s="45"/>
      <c r="H263" s="45"/>
      <c r="I263" s="45"/>
      <c r="J263" s="45"/>
      <c r="K263" s="44"/>
      <c r="L263" s="44"/>
      <c r="M263" s="44"/>
    </row>
    <row r="264" spans="1:13" hidden="1" x14ac:dyDescent="0.2">
      <c r="A264" s="44"/>
      <c r="B264" s="44"/>
      <c r="C264" s="44"/>
      <c r="D264" s="44"/>
      <c r="E264" s="45"/>
      <c r="F264" s="45"/>
      <c r="G264" s="45"/>
      <c r="H264" s="45"/>
      <c r="I264" s="45"/>
      <c r="J264" s="45"/>
      <c r="K264" s="44"/>
      <c r="L264" s="44"/>
      <c r="M264" s="44"/>
    </row>
    <row r="265" spans="1:13" hidden="1" x14ac:dyDescent="0.2">
      <c r="A265" s="44"/>
      <c r="B265" s="44"/>
      <c r="C265" s="44"/>
      <c r="D265" s="44"/>
      <c r="E265" s="45"/>
      <c r="F265" s="45"/>
      <c r="G265" s="45"/>
      <c r="H265" s="45"/>
      <c r="I265" s="45"/>
      <c r="J265" s="45"/>
      <c r="K265" s="44"/>
      <c r="L265" s="44"/>
      <c r="M265" s="44"/>
    </row>
    <row r="266" spans="1:13" hidden="1" x14ac:dyDescent="0.2">
      <c r="A266" s="44"/>
      <c r="B266" s="44"/>
      <c r="C266" s="44"/>
      <c r="D266" s="44"/>
      <c r="E266" s="45"/>
      <c r="F266" s="45"/>
      <c r="G266" s="45"/>
      <c r="H266" s="45"/>
      <c r="I266" s="45"/>
      <c r="J266" s="45"/>
      <c r="K266" s="44"/>
      <c r="L266" s="44"/>
      <c r="M266" s="44"/>
    </row>
    <row r="267" spans="1:13" hidden="1" x14ac:dyDescent="0.2">
      <c r="A267" s="44"/>
      <c r="B267" s="44"/>
      <c r="C267" s="44"/>
      <c r="D267" s="44"/>
      <c r="E267" s="45"/>
      <c r="F267" s="45"/>
      <c r="G267" s="45"/>
      <c r="H267" s="45"/>
      <c r="I267" s="45"/>
      <c r="J267" s="45"/>
      <c r="K267" s="44"/>
      <c r="L267" s="44"/>
      <c r="M267" s="44"/>
    </row>
    <row r="268" spans="1:13" hidden="1" x14ac:dyDescent="0.2">
      <c r="A268" s="44"/>
      <c r="B268" s="44"/>
      <c r="C268" s="44"/>
      <c r="D268" s="44"/>
      <c r="E268" s="45"/>
      <c r="F268" s="45"/>
      <c r="G268" s="45"/>
      <c r="H268" s="45"/>
      <c r="I268" s="45"/>
      <c r="J268" s="45"/>
      <c r="K268" s="44"/>
      <c r="L268" s="44"/>
      <c r="M268" s="44"/>
    </row>
    <row r="269" spans="1:13" hidden="1" x14ac:dyDescent="0.2">
      <c r="A269" s="44"/>
      <c r="B269" s="44"/>
      <c r="C269" s="44"/>
      <c r="D269" s="44"/>
      <c r="E269" s="45"/>
      <c r="F269" s="45"/>
      <c r="G269" s="45"/>
      <c r="H269" s="45"/>
      <c r="I269" s="45"/>
      <c r="J269" s="45"/>
      <c r="K269" s="44"/>
      <c r="L269" s="44"/>
      <c r="M269" s="44"/>
    </row>
    <row r="270" spans="1:13" hidden="1" x14ac:dyDescent="0.2">
      <c r="A270" s="44"/>
      <c r="B270" s="44"/>
      <c r="C270" s="44"/>
      <c r="D270" s="44"/>
      <c r="E270" s="45"/>
      <c r="F270" s="45"/>
      <c r="G270" s="45"/>
      <c r="H270" s="45"/>
      <c r="I270" s="45"/>
      <c r="J270" s="45"/>
      <c r="K270" s="44"/>
      <c r="L270" s="44"/>
      <c r="M270" s="44"/>
    </row>
    <row r="271" spans="1:13" hidden="1" x14ac:dyDescent="0.2">
      <c r="A271" s="44"/>
      <c r="B271" s="44"/>
      <c r="C271" s="44"/>
      <c r="D271" s="44"/>
      <c r="E271" s="45"/>
      <c r="F271" s="45"/>
      <c r="G271" s="45"/>
      <c r="H271" s="45"/>
      <c r="I271" s="45"/>
      <c r="J271" s="45"/>
      <c r="K271" s="44"/>
      <c r="L271" s="44"/>
      <c r="M271" s="44"/>
    </row>
    <row r="272" spans="1:13" hidden="1" x14ac:dyDescent="0.2">
      <c r="A272" s="44"/>
      <c r="B272" s="44"/>
      <c r="C272" s="44"/>
      <c r="D272" s="44"/>
      <c r="E272" s="45"/>
      <c r="F272" s="45"/>
      <c r="G272" s="45"/>
      <c r="H272" s="45"/>
      <c r="I272" s="45"/>
      <c r="J272" s="45"/>
      <c r="K272" s="44"/>
      <c r="L272" s="44"/>
      <c r="M272" s="44"/>
    </row>
    <row r="273" spans="1:13" hidden="1" x14ac:dyDescent="0.2">
      <c r="A273" s="44"/>
      <c r="B273" s="44"/>
      <c r="C273" s="44"/>
      <c r="D273" s="44"/>
      <c r="E273" s="45"/>
      <c r="F273" s="45"/>
      <c r="G273" s="45"/>
      <c r="H273" s="45"/>
      <c r="I273" s="45"/>
      <c r="J273" s="45"/>
      <c r="K273" s="44"/>
      <c r="L273" s="44"/>
      <c r="M273" s="44"/>
    </row>
    <row r="274" spans="1:13" hidden="1" x14ac:dyDescent="0.2">
      <c r="A274" s="44"/>
      <c r="B274" s="44"/>
      <c r="C274" s="44"/>
      <c r="D274" s="44"/>
      <c r="E274" s="45"/>
      <c r="F274" s="45"/>
      <c r="G274" s="45"/>
      <c r="H274" s="45"/>
      <c r="I274" s="45"/>
      <c r="J274" s="45"/>
      <c r="K274" s="44"/>
      <c r="L274" s="44"/>
      <c r="M274" s="44"/>
    </row>
    <row r="275" spans="1:13" hidden="1" x14ac:dyDescent="0.2">
      <c r="A275" s="44"/>
      <c r="B275" s="44"/>
      <c r="C275" s="44"/>
      <c r="D275" s="44"/>
      <c r="E275" s="45"/>
      <c r="F275" s="45"/>
      <c r="G275" s="45"/>
      <c r="H275" s="45"/>
      <c r="I275" s="45"/>
      <c r="J275" s="45"/>
      <c r="K275" s="44"/>
      <c r="L275" s="44"/>
      <c r="M275" s="44"/>
    </row>
    <row r="276" spans="1:13" hidden="1" x14ac:dyDescent="0.2">
      <c r="A276" s="44"/>
      <c r="B276" s="44"/>
      <c r="C276" s="44"/>
      <c r="D276" s="44"/>
      <c r="E276" s="45"/>
      <c r="F276" s="45"/>
      <c r="G276" s="45"/>
      <c r="H276" s="45"/>
      <c r="I276" s="45"/>
      <c r="J276" s="45"/>
      <c r="K276" s="44"/>
      <c r="L276" s="44"/>
      <c r="M276" s="44"/>
    </row>
    <row r="277" spans="1:13" hidden="1" x14ac:dyDescent="0.2">
      <c r="A277" s="44"/>
      <c r="B277" s="44"/>
      <c r="C277" s="44"/>
      <c r="D277" s="44"/>
      <c r="E277" s="45"/>
      <c r="F277" s="45"/>
      <c r="G277" s="45"/>
      <c r="H277" s="45"/>
      <c r="I277" s="45"/>
      <c r="J277" s="45"/>
      <c r="K277" s="44"/>
      <c r="L277" s="44"/>
      <c r="M277" s="44"/>
    </row>
    <row r="278" spans="1:13" hidden="1" x14ac:dyDescent="0.2">
      <c r="A278" s="44"/>
      <c r="B278" s="44"/>
      <c r="C278" s="44"/>
      <c r="D278" s="44"/>
      <c r="E278" s="45"/>
      <c r="F278" s="45"/>
      <c r="G278" s="45"/>
      <c r="H278" s="45"/>
      <c r="I278" s="45"/>
      <c r="J278" s="45"/>
      <c r="K278" s="44"/>
      <c r="L278" s="44"/>
      <c r="M278" s="44"/>
    </row>
    <row r="279" spans="1:13" hidden="1" x14ac:dyDescent="0.2">
      <c r="A279" s="44"/>
      <c r="B279" s="44"/>
      <c r="C279" s="44"/>
      <c r="D279" s="44"/>
      <c r="E279" s="45"/>
      <c r="F279" s="45"/>
      <c r="G279" s="45"/>
      <c r="H279" s="45"/>
      <c r="I279" s="45"/>
      <c r="J279" s="45"/>
      <c r="K279" s="44"/>
      <c r="L279" s="44"/>
      <c r="M279" s="44"/>
    </row>
    <row r="280" spans="1:13" hidden="1" x14ac:dyDescent="0.2">
      <c r="A280" s="44"/>
      <c r="B280" s="44"/>
      <c r="C280" s="44"/>
      <c r="D280" s="44"/>
      <c r="E280" s="45"/>
      <c r="F280" s="45"/>
      <c r="G280" s="45"/>
      <c r="H280" s="45"/>
      <c r="I280" s="45"/>
      <c r="J280" s="45"/>
      <c r="K280" s="44"/>
      <c r="L280" s="44"/>
      <c r="M280" s="44"/>
    </row>
    <row r="281" spans="1:13" hidden="1" x14ac:dyDescent="0.2">
      <c r="A281" s="44"/>
      <c r="B281" s="44"/>
      <c r="C281" s="44"/>
      <c r="D281" s="44"/>
      <c r="E281" s="45"/>
      <c r="F281" s="45"/>
      <c r="G281" s="45"/>
      <c r="H281" s="45"/>
      <c r="I281" s="45"/>
      <c r="J281" s="45"/>
      <c r="K281" s="44"/>
      <c r="L281" s="44"/>
      <c r="M281" s="44"/>
    </row>
    <row r="282" spans="1:13" hidden="1" x14ac:dyDescent="0.2">
      <c r="A282" s="44"/>
      <c r="B282" s="44"/>
      <c r="C282" s="44"/>
      <c r="D282" s="44"/>
      <c r="E282" s="45"/>
      <c r="F282" s="45"/>
      <c r="G282" s="45"/>
      <c r="H282" s="45"/>
      <c r="I282" s="45"/>
      <c r="J282" s="45"/>
      <c r="K282" s="44"/>
      <c r="L282" s="44"/>
      <c r="M282" s="44"/>
    </row>
    <row r="283" spans="1:13" hidden="1" x14ac:dyDescent="0.2">
      <c r="A283" s="44"/>
      <c r="B283" s="44"/>
      <c r="C283" s="44"/>
      <c r="D283" s="44"/>
      <c r="E283" s="45"/>
      <c r="F283" s="45"/>
      <c r="G283" s="45"/>
      <c r="H283" s="45"/>
      <c r="I283" s="45"/>
      <c r="J283" s="45"/>
      <c r="K283" s="44"/>
      <c r="L283" s="44"/>
      <c r="M283" s="44"/>
    </row>
    <row r="284" spans="1:13" hidden="1" x14ac:dyDescent="0.2">
      <c r="A284" s="44"/>
      <c r="B284" s="44"/>
      <c r="C284" s="44"/>
      <c r="D284" s="44"/>
      <c r="E284" s="45"/>
      <c r="F284" s="45"/>
      <c r="G284" s="45"/>
      <c r="H284" s="45"/>
      <c r="I284" s="45"/>
      <c r="J284" s="45"/>
      <c r="K284" s="44"/>
      <c r="L284" s="44"/>
      <c r="M284" s="44"/>
    </row>
    <row r="285" spans="1:13" hidden="1" x14ac:dyDescent="0.2">
      <c r="A285" s="44"/>
      <c r="B285" s="44"/>
      <c r="C285" s="44"/>
      <c r="D285" s="44"/>
      <c r="E285" s="45"/>
      <c r="F285" s="45"/>
      <c r="G285" s="45"/>
      <c r="H285" s="45"/>
      <c r="I285" s="45"/>
      <c r="J285" s="45"/>
      <c r="K285" s="44"/>
      <c r="L285" s="44"/>
      <c r="M285" s="44"/>
    </row>
    <row r="286" spans="1:13" hidden="1" x14ac:dyDescent="0.2">
      <c r="A286" s="44"/>
      <c r="B286" s="44"/>
      <c r="C286" s="44"/>
      <c r="D286" s="44"/>
      <c r="E286" s="45"/>
      <c r="F286" s="45"/>
      <c r="G286" s="45"/>
      <c r="H286" s="45"/>
      <c r="I286" s="45"/>
      <c r="J286" s="45"/>
      <c r="K286" s="44"/>
      <c r="L286" s="44"/>
      <c r="M286" s="44"/>
    </row>
    <row r="287" spans="1:13" hidden="1" x14ac:dyDescent="0.2">
      <c r="A287" s="44"/>
      <c r="B287" s="44"/>
      <c r="C287" s="44"/>
      <c r="D287" s="44"/>
      <c r="E287" s="45"/>
      <c r="F287" s="45"/>
      <c r="G287" s="45"/>
      <c r="H287" s="45"/>
      <c r="I287" s="45"/>
      <c r="J287" s="45"/>
      <c r="K287" s="44"/>
      <c r="L287" s="44"/>
      <c r="M287" s="44"/>
    </row>
    <row r="288" spans="1:13" hidden="1" x14ac:dyDescent="0.2">
      <c r="A288" s="44"/>
      <c r="B288" s="44"/>
      <c r="C288" s="44"/>
      <c r="D288" s="44"/>
      <c r="E288" s="45"/>
      <c r="F288" s="45"/>
      <c r="G288" s="45"/>
      <c r="H288" s="45"/>
      <c r="I288" s="45"/>
      <c r="J288" s="45"/>
      <c r="K288" s="44"/>
      <c r="L288" s="44"/>
      <c r="M288" s="44"/>
    </row>
    <row r="289" spans="1:13" hidden="1" x14ac:dyDescent="0.2">
      <c r="A289" s="44"/>
      <c r="B289" s="44"/>
      <c r="C289" s="44"/>
      <c r="D289" s="44"/>
      <c r="E289" s="45"/>
      <c r="F289" s="45"/>
      <c r="G289" s="45"/>
      <c r="H289" s="45"/>
      <c r="I289" s="45"/>
      <c r="J289" s="45"/>
      <c r="K289" s="44"/>
      <c r="L289" s="44"/>
      <c r="M289" s="44"/>
    </row>
    <row r="290" spans="1:13" hidden="1" x14ac:dyDescent="0.2">
      <c r="A290" s="44"/>
      <c r="B290" s="44"/>
      <c r="C290" s="44"/>
      <c r="D290" s="44"/>
      <c r="E290" s="45"/>
      <c r="F290" s="45"/>
      <c r="G290" s="45"/>
      <c r="H290" s="45"/>
      <c r="I290" s="45"/>
      <c r="J290" s="45"/>
      <c r="K290" s="44"/>
      <c r="L290" s="44"/>
      <c r="M290" s="44"/>
    </row>
    <row r="291" spans="1:13" hidden="1" x14ac:dyDescent="0.2">
      <c r="A291" s="44"/>
      <c r="B291" s="44"/>
      <c r="C291" s="44"/>
      <c r="D291" s="44"/>
      <c r="E291" s="45"/>
      <c r="F291" s="45"/>
      <c r="G291" s="45"/>
      <c r="H291" s="45"/>
      <c r="I291" s="45"/>
      <c r="J291" s="45"/>
      <c r="K291" s="44"/>
      <c r="L291" s="44"/>
      <c r="M291" s="44"/>
    </row>
    <row r="292" spans="1:13" hidden="1" x14ac:dyDescent="0.2">
      <c r="A292" s="44"/>
      <c r="B292" s="44"/>
      <c r="C292" s="44"/>
      <c r="D292" s="44"/>
      <c r="E292" s="45"/>
      <c r="F292" s="45"/>
      <c r="G292" s="45"/>
      <c r="H292" s="45"/>
      <c r="I292" s="45"/>
      <c r="J292" s="45"/>
      <c r="K292" s="44"/>
      <c r="L292" s="44"/>
      <c r="M292" s="44"/>
    </row>
    <row r="293" spans="1:13" hidden="1" x14ac:dyDescent="0.2">
      <c r="A293" s="44"/>
      <c r="B293" s="44"/>
      <c r="C293" s="44"/>
      <c r="D293" s="44"/>
      <c r="E293" s="45"/>
      <c r="F293" s="45"/>
      <c r="G293" s="45"/>
      <c r="H293" s="45"/>
      <c r="I293" s="45"/>
      <c r="J293" s="45"/>
      <c r="K293" s="44"/>
      <c r="L293" s="44"/>
      <c r="M293" s="44"/>
    </row>
    <row r="294" spans="1:13" hidden="1" x14ac:dyDescent="0.2">
      <c r="A294" s="44"/>
      <c r="B294" s="44"/>
      <c r="C294" s="44"/>
      <c r="D294" s="44"/>
      <c r="E294" s="45"/>
      <c r="F294" s="45"/>
      <c r="G294" s="45"/>
      <c r="H294" s="45"/>
      <c r="I294" s="45"/>
      <c r="J294" s="45"/>
      <c r="K294" s="44"/>
      <c r="L294" s="44"/>
      <c r="M294" s="44"/>
    </row>
    <row r="295" spans="1:13" hidden="1" x14ac:dyDescent="0.2">
      <c r="A295" s="44"/>
      <c r="B295" s="44"/>
      <c r="C295" s="44"/>
      <c r="D295" s="44"/>
      <c r="E295" s="45"/>
      <c r="F295" s="45"/>
      <c r="G295" s="45"/>
      <c r="H295" s="45"/>
      <c r="I295" s="45"/>
      <c r="J295" s="45"/>
      <c r="K295" s="44"/>
      <c r="L295" s="44"/>
      <c r="M295" s="44"/>
    </row>
    <row r="296" spans="1:13" hidden="1" x14ac:dyDescent="0.2">
      <c r="A296" s="44"/>
      <c r="B296" s="44"/>
      <c r="C296" s="44"/>
      <c r="D296" s="44"/>
      <c r="E296" s="45"/>
      <c r="F296" s="45"/>
      <c r="G296" s="45"/>
      <c r="H296" s="45"/>
      <c r="I296" s="45"/>
      <c r="J296" s="45"/>
      <c r="K296" s="44"/>
      <c r="L296" s="44"/>
      <c r="M296" s="44"/>
    </row>
    <row r="297" spans="1:13" hidden="1" x14ac:dyDescent="0.2">
      <c r="A297" s="44"/>
      <c r="B297" s="44"/>
      <c r="C297" s="44"/>
      <c r="D297" s="44"/>
      <c r="E297" s="45"/>
      <c r="F297" s="45"/>
      <c r="G297" s="45"/>
      <c r="H297" s="45"/>
      <c r="I297" s="45"/>
      <c r="J297" s="45"/>
      <c r="K297" s="44"/>
      <c r="L297" s="44"/>
      <c r="M297" s="44"/>
    </row>
    <row r="298" spans="1:13" hidden="1" x14ac:dyDescent="0.2">
      <c r="A298" s="44"/>
      <c r="B298" s="44"/>
      <c r="C298" s="44"/>
      <c r="D298" s="44"/>
      <c r="E298" s="45"/>
      <c r="F298" s="45"/>
      <c r="G298" s="45"/>
      <c r="H298" s="45"/>
      <c r="I298" s="45"/>
      <c r="J298" s="45"/>
      <c r="K298" s="44"/>
      <c r="L298" s="44"/>
      <c r="M298" s="44"/>
    </row>
    <row r="299" spans="1:13" hidden="1" x14ac:dyDescent="0.2">
      <c r="A299" s="44"/>
      <c r="B299" s="44"/>
      <c r="C299" s="44"/>
      <c r="D299" s="44"/>
      <c r="E299" s="45"/>
      <c r="F299" s="45"/>
      <c r="G299" s="45"/>
      <c r="H299" s="45"/>
      <c r="I299" s="45"/>
      <c r="J299" s="45"/>
      <c r="K299" s="44"/>
      <c r="L299" s="44"/>
      <c r="M299" s="44"/>
    </row>
    <row r="300" spans="1:13" hidden="1" x14ac:dyDescent="0.2">
      <c r="A300" s="44"/>
      <c r="B300" s="44"/>
      <c r="C300" s="44"/>
      <c r="D300" s="44"/>
      <c r="E300" s="45"/>
      <c r="F300" s="45"/>
      <c r="G300" s="45"/>
      <c r="H300" s="45"/>
      <c r="I300" s="45"/>
      <c r="J300" s="45"/>
      <c r="K300" s="44"/>
      <c r="L300" s="44"/>
      <c r="M300" s="44"/>
    </row>
    <row r="301" spans="1:13" hidden="1" x14ac:dyDescent="0.2">
      <c r="A301" s="44"/>
      <c r="B301" s="44"/>
      <c r="C301" s="44"/>
      <c r="D301" s="44"/>
      <c r="E301" s="45"/>
      <c r="F301" s="45"/>
      <c r="G301" s="45"/>
      <c r="H301" s="45"/>
      <c r="I301" s="45"/>
      <c r="J301" s="45"/>
      <c r="K301" s="44"/>
      <c r="L301" s="44"/>
      <c r="M301" s="44"/>
    </row>
    <row r="302" spans="1:13" hidden="1" x14ac:dyDescent="0.2">
      <c r="A302" s="44"/>
      <c r="B302" s="44"/>
      <c r="C302" s="44"/>
      <c r="D302" s="44"/>
      <c r="E302" s="45"/>
      <c r="F302" s="45"/>
      <c r="G302" s="45"/>
      <c r="H302" s="45"/>
      <c r="I302" s="45"/>
      <c r="J302" s="45"/>
      <c r="K302" s="44"/>
      <c r="L302" s="44"/>
      <c r="M302" s="44"/>
    </row>
    <row r="303" spans="1:13" hidden="1" x14ac:dyDescent="0.2">
      <c r="A303" s="44"/>
      <c r="B303" s="44"/>
      <c r="C303" s="44"/>
      <c r="D303" s="44"/>
      <c r="E303" s="45"/>
      <c r="F303" s="45"/>
      <c r="G303" s="45"/>
      <c r="H303" s="45"/>
      <c r="I303" s="45"/>
      <c r="J303" s="45"/>
      <c r="K303" s="44"/>
      <c r="L303" s="44"/>
      <c r="M303" s="44"/>
    </row>
    <row r="304" spans="1:13" hidden="1" x14ac:dyDescent="0.2">
      <c r="A304" s="44"/>
      <c r="B304" s="44"/>
      <c r="C304" s="44"/>
      <c r="D304" s="44"/>
      <c r="E304" s="45"/>
      <c r="F304" s="45"/>
      <c r="G304" s="45"/>
      <c r="H304" s="45"/>
      <c r="I304" s="45"/>
      <c r="J304" s="45"/>
      <c r="K304" s="44"/>
      <c r="L304" s="44"/>
      <c r="M304" s="44"/>
    </row>
    <row r="305" spans="1:13" hidden="1" x14ac:dyDescent="0.2">
      <c r="A305" s="44"/>
      <c r="B305" s="44"/>
      <c r="C305" s="44"/>
      <c r="D305" s="44"/>
      <c r="E305" s="45"/>
      <c r="F305" s="45"/>
      <c r="G305" s="45"/>
      <c r="H305" s="45"/>
      <c r="I305" s="45"/>
      <c r="J305" s="45"/>
      <c r="K305" s="44"/>
      <c r="L305" s="44"/>
      <c r="M305" s="44"/>
    </row>
    <row r="306" spans="1:13" hidden="1" x14ac:dyDescent="0.2">
      <c r="A306" s="44"/>
      <c r="B306" s="44"/>
      <c r="C306" s="44"/>
      <c r="D306" s="44"/>
      <c r="E306" s="45"/>
      <c r="F306" s="45"/>
      <c r="G306" s="45"/>
      <c r="H306" s="45"/>
      <c r="I306" s="45"/>
      <c r="J306" s="45"/>
      <c r="K306" s="44"/>
      <c r="L306" s="44"/>
      <c r="M306" s="44"/>
    </row>
    <row r="307" spans="1:13" hidden="1" x14ac:dyDescent="0.2">
      <c r="A307" s="44"/>
      <c r="B307" s="44"/>
      <c r="C307" s="44"/>
      <c r="D307" s="44"/>
      <c r="E307" s="45"/>
      <c r="F307" s="45"/>
      <c r="G307" s="45"/>
      <c r="H307" s="45"/>
      <c r="I307" s="45"/>
      <c r="J307" s="45"/>
      <c r="K307" s="44"/>
      <c r="L307" s="44"/>
      <c r="M307" s="44"/>
    </row>
    <row r="308" spans="1:13" hidden="1" x14ac:dyDescent="0.2">
      <c r="A308" s="44"/>
      <c r="B308" s="44"/>
      <c r="C308" s="44"/>
      <c r="D308" s="44"/>
      <c r="E308" s="45"/>
      <c r="F308" s="45"/>
      <c r="G308" s="45"/>
      <c r="H308" s="45"/>
      <c r="I308" s="45"/>
      <c r="J308" s="45"/>
      <c r="K308" s="44"/>
      <c r="L308" s="44"/>
      <c r="M308" s="44"/>
    </row>
    <row r="309" spans="1:13" hidden="1" x14ac:dyDescent="0.2">
      <c r="A309" s="44"/>
      <c r="B309" s="44"/>
      <c r="C309" s="44"/>
      <c r="D309" s="44"/>
      <c r="E309" s="45"/>
      <c r="F309" s="45"/>
      <c r="G309" s="45"/>
      <c r="H309" s="45"/>
      <c r="I309" s="45"/>
      <c r="J309" s="45"/>
      <c r="K309" s="44"/>
      <c r="L309" s="44"/>
      <c r="M309" s="44"/>
    </row>
    <row r="310" spans="1:13" hidden="1" x14ac:dyDescent="0.2">
      <c r="A310" s="44"/>
      <c r="B310" s="44"/>
      <c r="C310" s="44"/>
      <c r="D310" s="44"/>
      <c r="E310" s="45"/>
      <c r="F310" s="45"/>
      <c r="G310" s="45"/>
      <c r="H310" s="45"/>
      <c r="I310" s="45"/>
      <c r="J310" s="45"/>
      <c r="K310" s="44"/>
      <c r="L310" s="44"/>
      <c r="M310" s="44"/>
    </row>
    <row r="311" spans="1:13" hidden="1" x14ac:dyDescent="0.2">
      <c r="A311" s="44"/>
      <c r="B311" s="44"/>
      <c r="C311" s="44"/>
      <c r="D311" s="44"/>
      <c r="E311" s="45"/>
      <c r="F311" s="45"/>
      <c r="G311" s="45"/>
      <c r="H311" s="45"/>
      <c r="I311" s="45"/>
      <c r="J311" s="45"/>
      <c r="K311" s="44"/>
      <c r="L311" s="44"/>
      <c r="M311" s="44"/>
    </row>
    <row r="312" spans="1:13" hidden="1" x14ac:dyDescent="0.2">
      <c r="A312" s="44"/>
      <c r="B312" s="44"/>
      <c r="C312" s="44"/>
      <c r="D312" s="44"/>
      <c r="E312" s="45"/>
      <c r="F312" s="45"/>
      <c r="G312" s="45"/>
      <c r="H312" s="45"/>
      <c r="I312" s="45"/>
      <c r="J312" s="45"/>
      <c r="K312" s="44"/>
      <c r="L312" s="44"/>
      <c r="M312" s="44"/>
    </row>
    <row r="313" spans="1:13" hidden="1" x14ac:dyDescent="0.2">
      <c r="A313" s="44"/>
      <c r="B313" s="44"/>
      <c r="C313" s="44"/>
      <c r="D313" s="44"/>
      <c r="E313" s="45"/>
      <c r="F313" s="45"/>
      <c r="G313" s="45"/>
      <c r="H313" s="45"/>
      <c r="I313" s="45"/>
      <c r="J313" s="45"/>
      <c r="K313" s="44"/>
      <c r="L313" s="44"/>
      <c r="M313" s="44"/>
    </row>
    <row r="314" spans="1:13" hidden="1" x14ac:dyDescent="0.2">
      <c r="A314" s="44"/>
      <c r="B314" s="44"/>
      <c r="C314" s="44"/>
      <c r="D314" s="44"/>
      <c r="E314" s="45"/>
      <c r="F314" s="45"/>
      <c r="G314" s="45"/>
      <c r="H314" s="45"/>
      <c r="I314" s="45"/>
      <c r="J314" s="45"/>
      <c r="K314" s="44"/>
      <c r="L314" s="44"/>
      <c r="M314" s="44"/>
    </row>
    <row r="315" spans="1:13" hidden="1" x14ac:dyDescent="0.2">
      <c r="A315" s="44"/>
      <c r="B315" s="44"/>
      <c r="C315" s="44"/>
      <c r="D315" s="44"/>
      <c r="E315" s="45"/>
      <c r="F315" s="45"/>
      <c r="G315" s="45"/>
      <c r="H315" s="45"/>
      <c r="I315" s="45"/>
      <c r="J315" s="45"/>
      <c r="K315" s="44"/>
      <c r="L315" s="44"/>
      <c r="M315" s="44"/>
    </row>
    <row r="316" spans="1:13" hidden="1" x14ac:dyDescent="0.2">
      <c r="A316" s="44"/>
      <c r="B316" s="44"/>
      <c r="C316" s="44"/>
      <c r="D316" s="44"/>
      <c r="E316" s="45"/>
      <c r="F316" s="45"/>
      <c r="G316" s="45"/>
      <c r="H316" s="45"/>
      <c r="I316" s="45"/>
      <c r="J316" s="45"/>
      <c r="K316" s="44"/>
      <c r="L316" s="44"/>
      <c r="M316" s="44"/>
    </row>
    <row r="317" spans="1:13" hidden="1" x14ac:dyDescent="0.2">
      <c r="A317" s="44"/>
      <c r="B317" s="44"/>
      <c r="C317" s="44"/>
      <c r="D317" s="44"/>
      <c r="E317" s="45"/>
      <c r="F317" s="45"/>
      <c r="G317" s="45"/>
      <c r="H317" s="45"/>
      <c r="I317" s="45"/>
      <c r="J317" s="45"/>
      <c r="K317" s="44"/>
      <c r="L317" s="44"/>
      <c r="M317" s="44"/>
    </row>
    <row r="318" spans="1:13" hidden="1" x14ac:dyDescent="0.2">
      <c r="A318" s="44"/>
      <c r="B318" s="44"/>
      <c r="C318" s="44"/>
      <c r="D318" s="44"/>
      <c r="E318" s="45"/>
      <c r="F318" s="45"/>
      <c r="G318" s="45"/>
      <c r="H318" s="45"/>
      <c r="I318" s="45"/>
      <c r="J318" s="45"/>
      <c r="K318" s="44"/>
      <c r="L318" s="44"/>
      <c r="M318" s="44"/>
    </row>
    <row r="319" spans="1:13" hidden="1" x14ac:dyDescent="0.2">
      <c r="A319" s="44"/>
      <c r="B319" s="44"/>
      <c r="C319" s="44"/>
      <c r="D319" s="44"/>
      <c r="E319" s="45"/>
      <c r="F319" s="45"/>
      <c r="G319" s="45"/>
      <c r="H319" s="45"/>
      <c r="I319" s="45"/>
      <c r="J319" s="45"/>
      <c r="K319" s="44"/>
      <c r="L319" s="44"/>
      <c r="M319" s="44"/>
    </row>
    <row r="320" spans="1:13" hidden="1" x14ac:dyDescent="0.2">
      <c r="A320" s="44"/>
      <c r="B320" s="44"/>
      <c r="C320" s="44"/>
      <c r="D320" s="44"/>
      <c r="E320" s="45"/>
      <c r="F320" s="45"/>
      <c r="G320" s="45"/>
      <c r="H320" s="45"/>
      <c r="I320" s="45"/>
      <c r="J320" s="45"/>
      <c r="K320" s="44"/>
      <c r="L320" s="44"/>
      <c r="M320" s="44"/>
    </row>
    <row r="321" spans="1:13" hidden="1" x14ac:dyDescent="0.2">
      <c r="A321" s="44"/>
      <c r="B321" s="44"/>
      <c r="C321" s="44"/>
      <c r="D321" s="44"/>
      <c r="E321" s="45"/>
      <c r="F321" s="45"/>
      <c r="G321" s="45"/>
      <c r="H321" s="45"/>
      <c r="I321" s="45"/>
      <c r="J321" s="45"/>
      <c r="K321" s="44"/>
      <c r="L321" s="44"/>
      <c r="M321" s="44"/>
    </row>
    <row r="322" spans="1:13" hidden="1" x14ac:dyDescent="0.2">
      <c r="A322" s="44"/>
      <c r="B322" s="44"/>
      <c r="C322" s="44"/>
      <c r="D322" s="44"/>
      <c r="E322" s="45"/>
      <c r="F322" s="45"/>
      <c r="G322" s="45"/>
      <c r="H322" s="45"/>
      <c r="I322" s="45"/>
      <c r="J322" s="45"/>
      <c r="K322" s="44"/>
      <c r="L322" s="44"/>
      <c r="M322" s="44"/>
    </row>
    <row r="323" spans="1:13" hidden="1" x14ac:dyDescent="0.2">
      <c r="A323" s="44"/>
      <c r="B323" s="44"/>
      <c r="C323" s="44"/>
      <c r="D323" s="44"/>
      <c r="E323" s="45"/>
      <c r="F323" s="45"/>
      <c r="G323" s="45"/>
      <c r="H323" s="45"/>
      <c r="I323" s="45"/>
      <c r="J323" s="45"/>
      <c r="K323" s="44"/>
      <c r="L323" s="44"/>
      <c r="M323" s="44"/>
    </row>
    <row r="324" spans="1:13" hidden="1" x14ac:dyDescent="0.2">
      <c r="A324" s="44"/>
      <c r="B324" s="44"/>
      <c r="C324" s="44"/>
      <c r="D324" s="44"/>
      <c r="E324" s="45"/>
      <c r="F324" s="45"/>
      <c r="G324" s="45"/>
      <c r="H324" s="45"/>
      <c r="I324" s="45"/>
      <c r="J324" s="45"/>
      <c r="K324" s="44"/>
      <c r="L324" s="44"/>
      <c r="M324" s="44"/>
    </row>
    <row r="325" spans="1:13" hidden="1" x14ac:dyDescent="0.2">
      <c r="A325" s="44"/>
      <c r="B325" s="44"/>
      <c r="C325" s="44"/>
      <c r="D325" s="44"/>
      <c r="E325" s="45"/>
      <c r="F325" s="45"/>
      <c r="G325" s="45"/>
      <c r="H325" s="45"/>
      <c r="I325" s="45"/>
      <c r="J325" s="45"/>
      <c r="K325" s="44"/>
      <c r="L325" s="44"/>
      <c r="M325" s="44"/>
    </row>
    <row r="326" spans="1:13" hidden="1" x14ac:dyDescent="0.2">
      <c r="A326" s="44"/>
      <c r="B326" s="44"/>
      <c r="C326" s="44"/>
      <c r="D326" s="44"/>
      <c r="E326" s="45"/>
      <c r="F326" s="45"/>
      <c r="G326" s="45"/>
      <c r="H326" s="45"/>
      <c r="I326" s="45"/>
      <c r="J326" s="45"/>
      <c r="K326" s="44"/>
      <c r="L326" s="44"/>
      <c r="M326" s="44"/>
    </row>
    <row r="327" spans="1:13" hidden="1" x14ac:dyDescent="0.2">
      <c r="A327" s="44"/>
      <c r="B327" s="44"/>
      <c r="C327" s="44"/>
      <c r="D327" s="44"/>
      <c r="E327" s="45"/>
      <c r="F327" s="45"/>
      <c r="G327" s="45"/>
      <c r="H327" s="45"/>
      <c r="I327" s="45"/>
      <c r="J327" s="45"/>
      <c r="K327" s="44"/>
      <c r="L327" s="44"/>
      <c r="M327" s="44"/>
    </row>
    <row r="328" spans="1:13" hidden="1" x14ac:dyDescent="0.2">
      <c r="A328" s="44"/>
      <c r="B328" s="44"/>
      <c r="C328" s="44"/>
      <c r="D328" s="44"/>
      <c r="E328" s="45"/>
      <c r="F328" s="45"/>
      <c r="G328" s="45"/>
      <c r="H328" s="45"/>
      <c r="I328" s="45"/>
      <c r="J328" s="45"/>
      <c r="K328" s="44"/>
      <c r="L328" s="44"/>
      <c r="M328" s="44"/>
    </row>
    <row r="329" spans="1:13" hidden="1" x14ac:dyDescent="0.2">
      <c r="A329" s="44"/>
      <c r="B329" s="44"/>
      <c r="C329" s="44"/>
      <c r="D329" s="44"/>
      <c r="E329" s="45"/>
      <c r="F329" s="45"/>
      <c r="G329" s="45"/>
      <c r="H329" s="45"/>
      <c r="I329" s="45"/>
      <c r="J329" s="45"/>
      <c r="K329" s="44"/>
      <c r="L329" s="44"/>
      <c r="M329" s="44"/>
    </row>
    <row r="330" spans="1:13" hidden="1" x14ac:dyDescent="0.2">
      <c r="A330" s="44"/>
      <c r="B330" s="44"/>
      <c r="C330" s="44"/>
      <c r="D330" s="44"/>
      <c r="E330" s="45"/>
      <c r="F330" s="45"/>
      <c r="G330" s="45"/>
      <c r="H330" s="45"/>
      <c r="I330" s="45"/>
      <c r="J330" s="45"/>
      <c r="K330" s="44"/>
      <c r="L330" s="44"/>
      <c r="M330" s="44"/>
    </row>
    <row r="331" spans="1:13" hidden="1" x14ac:dyDescent="0.2">
      <c r="A331" s="44"/>
      <c r="B331" s="44"/>
      <c r="C331" s="44"/>
      <c r="D331" s="44"/>
      <c r="E331" s="45"/>
      <c r="F331" s="45"/>
      <c r="G331" s="45"/>
      <c r="H331" s="45"/>
      <c r="I331" s="45"/>
      <c r="J331" s="45"/>
      <c r="K331" s="44"/>
      <c r="L331" s="44"/>
      <c r="M331" s="44"/>
    </row>
    <row r="332" spans="1:13" hidden="1" x14ac:dyDescent="0.2">
      <c r="A332" s="44"/>
      <c r="B332" s="44"/>
      <c r="C332" s="44"/>
      <c r="D332" s="44"/>
      <c r="E332" s="45"/>
      <c r="F332" s="45"/>
      <c r="G332" s="45"/>
      <c r="H332" s="45"/>
      <c r="I332" s="45"/>
      <c r="J332" s="45"/>
      <c r="K332" s="44"/>
      <c r="L332" s="44"/>
      <c r="M332" s="44"/>
    </row>
    <row r="333" spans="1:13" hidden="1" x14ac:dyDescent="0.2">
      <c r="A333" s="44"/>
      <c r="B333" s="44"/>
      <c r="C333" s="44"/>
      <c r="D333" s="44"/>
      <c r="E333" s="45"/>
      <c r="F333" s="45"/>
      <c r="G333" s="45"/>
      <c r="H333" s="45"/>
      <c r="I333" s="45"/>
      <c r="J333" s="45"/>
      <c r="K333" s="44"/>
      <c r="L333" s="44"/>
      <c r="M333" s="44"/>
    </row>
    <row r="334" spans="1:13" hidden="1" x14ac:dyDescent="0.2">
      <c r="A334" s="44"/>
      <c r="B334" s="44"/>
      <c r="C334" s="44"/>
      <c r="D334" s="44"/>
      <c r="E334" s="45"/>
      <c r="F334" s="45"/>
      <c r="G334" s="45"/>
      <c r="H334" s="45"/>
      <c r="I334" s="45"/>
      <c r="J334" s="45"/>
      <c r="K334" s="44"/>
      <c r="L334" s="44"/>
      <c r="M334" s="44"/>
    </row>
    <row r="335" spans="1:13" hidden="1" x14ac:dyDescent="0.2">
      <c r="A335" s="44"/>
      <c r="B335" s="44"/>
      <c r="C335" s="44"/>
      <c r="D335" s="44"/>
      <c r="E335" s="45"/>
      <c r="F335" s="45"/>
      <c r="G335" s="45"/>
      <c r="H335" s="45"/>
      <c r="I335" s="45"/>
      <c r="J335" s="45"/>
      <c r="K335" s="44"/>
      <c r="L335" s="44"/>
      <c r="M335" s="44"/>
    </row>
    <row r="336" spans="1:13" hidden="1" x14ac:dyDescent="0.2">
      <c r="A336" s="44"/>
      <c r="B336" s="44"/>
      <c r="C336" s="44"/>
      <c r="D336" s="44"/>
      <c r="E336" s="45"/>
      <c r="F336" s="45"/>
      <c r="G336" s="45"/>
      <c r="H336" s="45"/>
      <c r="I336" s="45"/>
      <c r="J336" s="45"/>
      <c r="K336" s="44"/>
      <c r="L336" s="44"/>
      <c r="M336" s="44"/>
    </row>
    <row r="337" spans="1:13" hidden="1" x14ac:dyDescent="0.2">
      <c r="A337" s="44"/>
      <c r="B337" s="44"/>
      <c r="C337" s="44"/>
      <c r="D337" s="44"/>
      <c r="E337" s="45"/>
      <c r="F337" s="45"/>
      <c r="G337" s="45"/>
      <c r="H337" s="45"/>
      <c r="I337" s="45"/>
      <c r="J337" s="45"/>
      <c r="K337" s="44"/>
      <c r="L337" s="44"/>
      <c r="M337" s="44"/>
    </row>
    <row r="338" spans="1:13" hidden="1" x14ac:dyDescent="0.2">
      <c r="A338" s="44"/>
      <c r="B338" s="44"/>
      <c r="C338" s="44"/>
      <c r="D338" s="44"/>
      <c r="E338" s="45"/>
      <c r="F338" s="45"/>
      <c r="G338" s="45"/>
      <c r="H338" s="45"/>
      <c r="I338" s="45"/>
      <c r="J338" s="45"/>
      <c r="K338" s="44"/>
      <c r="L338" s="44"/>
      <c r="M338" s="44"/>
    </row>
    <row r="339" spans="1:13" hidden="1" x14ac:dyDescent="0.2">
      <c r="A339" s="44"/>
      <c r="B339" s="44"/>
      <c r="C339" s="44"/>
      <c r="D339" s="44"/>
      <c r="E339" s="45"/>
      <c r="F339" s="45"/>
      <c r="G339" s="45"/>
      <c r="H339" s="45"/>
      <c r="I339" s="45"/>
      <c r="J339" s="45"/>
      <c r="K339" s="44"/>
      <c r="L339" s="44"/>
      <c r="M339" s="44"/>
    </row>
    <row r="340" spans="1:13" hidden="1" x14ac:dyDescent="0.2">
      <c r="A340" s="44"/>
      <c r="B340" s="44"/>
      <c r="C340" s="44"/>
      <c r="D340" s="44"/>
      <c r="E340" s="45"/>
      <c r="F340" s="45"/>
      <c r="G340" s="45"/>
      <c r="H340" s="45"/>
      <c r="I340" s="45"/>
      <c r="J340" s="45"/>
      <c r="K340" s="44"/>
      <c r="L340" s="44"/>
      <c r="M340" s="44"/>
    </row>
    <row r="341" spans="1:13" hidden="1" x14ac:dyDescent="0.2">
      <c r="A341" s="44"/>
      <c r="B341" s="44"/>
      <c r="C341" s="44"/>
      <c r="D341" s="44"/>
      <c r="E341" s="45"/>
      <c r="F341" s="45"/>
      <c r="G341" s="45"/>
      <c r="H341" s="45"/>
      <c r="I341" s="45"/>
      <c r="J341" s="45"/>
      <c r="K341" s="44"/>
      <c r="L341" s="44"/>
      <c r="M341" s="44"/>
    </row>
    <row r="342" spans="1:13" hidden="1" x14ac:dyDescent="0.2">
      <c r="A342" s="44"/>
      <c r="B342" s="44"/>
      <c r="C342" s="44"/>
      <c r="D342" s="44"/>
      <c r="E342" s="45"/>
      <c r="F342" s="45"/>
      <c r="G342" s="45"/>
      <c r="H342" s="45"/>
      <c r="I342" s="45"/>
      <c r="J342" s="45"/>
      <c r="K342" s="44"/>
      <c r="L342" s="44"/>
      <c r="M342" s="44"/>
    </row>
    <row r="343" spans="1:13" hidden="1" x14ac:dyDescent="0.2">
      <c r="A343" s="44"/>
      <c r="B343" s="44"/>
      <c r="C343" s="44"/>
      <c r="D343" s="44"/>
      <c r="E343" s="45"/>
      <c r="F343" s="45"/>
      <c r="G343" s="45"/>
      <c r="H343" s="45"/>
      <c r="I343" s="45"/>
      <c r="J343" s="45"/>
      <c r="K343" s="44"/>
      <c r="L343" s="44"/>
      <c r="M343" s="44"/>
    </row>
    <row r="344" spans="1:13" hidden="1" x14ac:dyDescent="0.2">
      <c r="A344" s="44"/>
      <c r="B344" s="44"/>
      <c r="C344" s="44"/>
      <c r="D344" s="44"/>
      <c r="E344" s="45"/>
      <c r="F344" s="45"/>
      <c r="G344" s="45"/>
      <c r="H344" s="45"/>
      <c r="I344" s="45"/>
      <c r="J344" s="45"/>
      <c r="K344" s="44"/>
      <c r="L344" s="44"/>
      <c r="M344" s="44"/>
    </row>
    <row r="345" spans="1:13" hidden="1" x14ac:dyDescent="0.2">
      <c r="A345" s="44"/>
      <c r="B345" s="44"/>
      <c r="C345" s="44"/>
      <c r="D345" s="44"/>
      <c r="E345" s="45"/>
      <c r="F345" s="45"/>
      <c r="G345" s="45"/>
      <c r="H345" s="45"/>
      <c r="I345" s="45"/>
      <c r="J345" s="45"/>
      <c r="K345" s="44"/>
      <c r="L345" s="44"/>
      <c r="M345" s="44"/>
    </row>
    <row r="346" spans="1:13" hidden="1" x14ac:dyDescent="0.2">
      <c r="A346" s="44"/>
      <c r="B346" s="44"/>
      <c r="C346" s="44"/>
      <c r="D346" s="44"/>
      <c r="E346" s="45"/>
      <c r="F346" s="45"/>
      <c r="G346" s="45"/>
      <c r="H346" s="45"/>
      <c r="I346" s="45"/>
      <c r="J346" s="45"/>
      <c r="K346" s="44"/>
      <c r="L346" s="44"/>
      <c r="M346" s="44"/>
    </row>
    <row r="347" spans="1:13" hidden="1" x14ac:dyDescent="0.2">
      <c r="A347" s="44"/>
      <c r="B347" s="44"/>
      <c r="C347" s="44"/>
      <c r="D347" s="44"/>
      <c r="E347" s="45"/>
      <c r="F347" s="45"/>
      <c r="G347" s="45"/>
      <c r="H347" s="45"/>
      <c r="I347" s="45"/>
      <c r="J347" s="45"/>
      <c r="K347" s="44"/>
      <c r="L347" s="44"/>
      <c r="M347" s="44"/>
    </row>
    <row r="348" spans="1:13" hidden="1" x14ac:dyDescent="0.2">
      <c r="A348" s="44"/>
      <c r="B348" s="44"/>
      <c r="C348" s="44"/>
      <c r="D348" s="44"/>
      <c r="E348" s="45"/>
      <c r="F348" s="45"/>
      <c r="G348" s="45"/>
      <c r="H348" s="45"/>
      <c r="I348" s="45"/>
      <c r="J348" s="45"/>
      <c r="K348" s="44"/>
      <c r="L348" s="44"/>
      <c r="M348" s="44"/>
    </row>
    <row r="349" spans="1:13" hidden="1" x14ac:dyDescent="0.2">
      <c r="A349" s="44"/>
      <c r="B349" s="44"/>
      <c r="C349" s="44"/>
      <c r="D349" s="44"/>
      <c r="E349" s="45"/>
      <c r="F349" s="45"/>
      <c r="G349" s="45"/>
      <c r="H349" s="45"/>
      <c r="I349" s="45"/>
      <c r="J349" s="45"/>
      <c r="K349" s="44"/>
      <c r="L349" s="44"/>
      <c r="M349" s="44"/>
    </row>
    <row r="350" spans="1:13" hidden="1" x14ac:dyDescent="0.2">
      <c r="A350" s="44"/>
      <c r="B350" s="44"/>
      <c r="C350" s="44"/>
      <c r="D350" s="44"/>
      <c r="E350" s="45"/>
      <c r="F350" s="45"/>
      <c r="G350" s="45"/>
      <c r="H350" s="45"/>
      <c r="I350" s="45"/>
      <c r="J350" s="45"/>
      <c r="K350" s="44"/>
      <c r="L350" s="44"/>
      <c r="M350" s="44"/>
    </row>
    <row r="351" spans="1:13" hidden="1" x14ac:dyDescent="0.2">
      <c r="A351" s="44"/>
      <c r="B351" s="44"/>
      <c r="C351" s="44"/>
      <c r="D351" s="44"/>
      <c r="E351" s="45"/>
      <c r="F351" s="45"/>
      <c r="G351" s="45"/>
      <c r="H351" s="45"/>
      <c r="I351" s="45"/>
      <c r="J351" s="45"/>
      <c r="K351" s="44"/>
      <c r="L351" s="44"/>
      <c r="M351" s="44"/>
    </row>
    <row r="352" spans="1:13" hidden="1" x14ac:dyDescent="0.2">
      <c r="A352" s="44"/>
      <c r="B352" s="44"/>
      <c r="C352" s="44"/>
      <c r="D352" s="44"/>
      <c r="E352" s="45"/>
      <c r="F352" s="45"/>
      <c r="G352" s="45"/>
      <c r="H352" s="45"/>
      <c r="I352" s="45"/>
      <c r="J352" s="45"/>
      <c r="K352" s="44"/>
      <c r="L352" s="44"/>
      <c r="M352" s="44"/>
    </row>
    <row r="353" spans="1:13" hidden="1" x14ac:dyDescent="0.2">
      <c r="A353" s="44"/>
      <c r="B353" s="44"/>
      <c r="C353" s="44"/>
      <c r="D353" s="44"/>
      <c r="E353" s="45"/>
      <c r="F353" s="45"/>
      <c r="G353" s="45"/>
      <c r="H353" s="45"/>
      <c r="I353" s="45"/>
      <c r="J353" s="45"/>
      <c r="K353" s="44"/>
      <c r="L353" s="44"/>
      <c r="M353" s="44"/>
    </row>
    <row r="354" spans="1:13" hidden="1" x14ac:dyDescent="0.2">
      <c r="A354" s="44"/>
      <c r="B354" s="44"/>
      <c r="C354" s="44"/>
      <c r="D354" s="44"/>
      <c r="E354" s="45"/>
      <c r="F354" s="45"/>
      <c r="G354" s="45"/>
      <c r="H354" s="45"/>
      <c r="I354" s="45"/>
      <c r="J354" s="45"/>
      <c r="K354" s="44"/>
      <c r="L354" s="44"/>
      <c r="M354" s="44"/>
    </row>
    <row r="355" spans="1:13" hidden="1" x14ac:dyDescent="0.2">
      <c r="A355" s="44"/>
      <c r="B355" s="44"/>
      <c r="C355" s="44"/>
      <c r="D355" s="44"/>
      <c r="E355" s="45"/>
      <c r="F355" s="45"/>
      <c r="G355" s="45"/>
      <c r="H355" s="45"/>
      <c r="I355" s="45"/>
      <c r="J355" s="45"/>
      <c r="K355" s="44"/>
      <c r="L355" s="44"/>
      <c r="M355" s="44"/>
    </row>
    <row r="356" spans="1:13" hidden="1" x14ac:dyDescent="0.2">
      <c r="A356" s="44"/>
      <c r="B356" s="44"/>
      <c r="C356" s="44"/>
      <c r="D356" s="44"/>
      <c r="E356" s="45"/>
      <c r="F356" s="45"/>
      <c r="G356" s="45"/>
      <c r="H356" s="45"/>
      <c r="I356" s="45"/>
      <c r="J356" s="45"/>
      <c r="K356" s="44"/>
      <c r="L356" s="44"/>
      <c r="M356" s="44"/>
    </row>
    <row r="357" spans="1:13" hidden="1" x14ac:dyDescent="0.2">
      <c r="A357" s="44"/>
      <c r="B357" s="44"/>
      <c r="C357" s="44"/>
      <c r="D357" s="44"/>
      <c r="E357" s="45"/>
      <c r="F357" s="45"/>
      <c r="G357" s="45"/>
      <c r="H357" s="45"/>
      <c r="I357" s="45"/>
      <c r="J357" s="45"/>
      <c r="K357" s="44"/>
      <c r="L357" s="44"/>
      <c r="M357" s="44"/>
    </row>
    <row r="358" spans="1:13" hidden="1" x14ac:dyDescent="0.2">
      <c r="A358" s="44"/>
      <c r="B358" s="44"/>
      <c r="C358" s="44"/>
      <c r="D358" s="44"/>
      <c r="E358" s="45"/>
      <c r="F358" s="45"/>
      <c r="G358" s="45"/>
      <c r="H358" s="45"/>
      <c r="I358" s="45"/>
      <c r="J358" s="45"/>
      <c r="K358" s="44"/>
      <c r="L358" s="44"/>
      <c r="M358" s="44"/>
    </row>
    <row r="359" spans="1:13" hidden="1" x14ac:dyDescent="0.2">
      <c r="A359" s="44"/>
      <c r="B359" s="44"/>
      <c r="C359" s="44"/>
      <c r="D359" s="44"/>
      <c r="E359" s="45"/>
      <c r="F359" s="45"/>
      <c r="G359" s="45"/>
      <c r="H359" s="45"/>
      <c r="I359" s="45"/>
      <c r="J359" s="45"/>
      <c r="K359" s="44"/>
      <c r="L359" s="44"/>
      <c r="M359" s="44"/>
    </row>
    <row r="360" spans="1:13" hidden="1" x14ac:dyDescent="0.2">
      <c r="A360" s="44"/>
      <c r="B360" s="44"/>
      <c r="C360" s="44"/>
      <c r="D360" s="44"/>
      <c r="E360" s="45"/>
      <c r="F360" s="45"/>
      <c r="G360" s="45"/>
      <c r="H360" s="45"/>
      <c r="I360" s="45"/>
      <c r="J360" s="45"/>
      <c r="K360" s="44"/>
      <c r="L360" s="44"/>
      <c r="M360" s="44"/>
    </row>
    <row r="361" spans="1:13" hidden="1" x14ac:dyDescent="0.2">
      <c r="A361" s="44"/>
      <c r="B361" s="44"/>
      <c r="C361" s="44"/>
      <c r="D361" s="44"/>
      <c r="E361" s="45"/>
      <c r="F361" s="45"/>
      <c r="G361" s="45"/>
      <c r="H361" s="45"/>
      <c r="I361" s="45"/>
      <c r="J361" s="45"/>
      <c r="K361" s="44"/>
      <c r="L361" s="44"/>
      <c r="M361" s="44"/>
    </row>
    <row r="362" spans="1:13" hidden="1" x14ac:dyDescent="0.2">
      <c r="A362" s="44"/>
      <c r="B362" s="44"/>
      <c r="C362" s="44"/>
      <c r="D362" s="44"/>
      <c r="E362" s="45"/>
      <c r="F362" s="45"/>
      <c r="G362" s="45"/>
      <c r="H362" s="45"/>
      <c r="I362" s="45"/>
      <c r="J362" s="45"/>
      <c r="K362" s="44"/>
      <c r="L362" s="44"/>
      <c r="M362" s="44"/>
    </row>
    <row r="363" spans="1:13" hidden="1" x14ac:dyDescent="0.2">
      <c r="A363" s="44"/>
      <c r="B363" s="44"/>
      <c r="C363" s="44"/>
      <c r="D363" s="44"/>
      <c r="E363" s="45"/>
      <c r="F363" s="45"/>
      <c r="G363" s="45"/>
      <c r="H363" s="45"/>
      <c r="I363" s="45"/>
      <c r="J363" s="45"/>
      <c r="K363" s="44"/>
      <c r="L363" s="44"/>
      <c r="M363" s="44"/>
    </row>
    <row r="364" spans="1:13" hidden="1" x14ac:dyDescent="0.2">
      <c r="A364" s="44"/>
      <c r="B364" s="44"/>
      <c r="C364" s="44"/>
      <c r="D364" s="44"/>
      <c r="E364" s="45"/>
      <c r="F364" s="45"/>
      <c r="G364" s="45"/>
      <c r="H364" s="45"/>
      <c r="I364" s="45"/>
      <c r="J364" s="45"/>
      <c r="K364" s="44"/>
      <c r="L364" s="44"/>
      <c r="M364" s="44"/>
    </row>
    <row r="365" spans="1:13" hidden="1" x14ac:dyDescent="0.2">
      <c r="A365" s="44"/>
      <c r="B365" s="44"/>
      <c r="C365" s="44"/>
      <c r="D365" s="44"/>
      <c r="E365" s="45"/>
      <c r="F365" s="45"/>
      <c r="G365" s="45"/>
      <c r="H365" s="45"/>
      <c r="I365" s="45"/>
      <c r="J365" s="45"/>
      <c r="K365" s="44"/>
      <c r="L365" s="44"/>
      <c r="M365" s="44"/>
    </row>
    <row r="366" spans="1:13" hidden="1" x14ac:dyDescent="0.2">
      <c r="A366" s="44"/>
      <c r="B366" s="44"/>
      <c r="C366" s="44"/>
      <c r="D366" s="44"/>
      <c r="E366" s="45"/>
      <c r="F366" s="45"/>
      <c r="G366" s="45"/>
      <c r="H366" s="45"/>
      <c r="I366" s="45"/>
      <c r="J366" s="45"/>
      <c r="K366" s="44"/>
      <c r="L366" s="44"/>
      <c r="M366" s="44"/>
    </row>
    <row r="367" spans="1:13" hidden="1" x14ac:dyDescent="0.2">
      <c r="A367" s="44"/>
      <c r="B367" s="44"/>
      <c r="C367" s="44"/>
      <c r="D367" s="44"/>
      <c r="E367" s="45"/>
      <c r="F367" s="45"/>
      <c r="G367" s="45"/>
      <c r="H367" s="45"/>
      <c r="I367" s="45"/>
      <c r="J367" s="45"/>
      <c r="K367" s="44"/>
      <c r="L367" s="44"/>
      <c r="M367" s="44"/>
    </row>
    <row r="368" spans="1:13" hidden="1" x14ac:dyDescent="0.2">
      <c r="A368" s="44"/>
      <c r="B368" s="44"/>
      <c r="C368" s="44"/>
      <c r="D368" s="44"/>
      <c r="E368" s="45"/>
      <c r="F368" s="45"/>
      <c r="G368" s="45"/>
      <c r="H368" s="45"/>
      <c r="I368" s="45"/>
      <c r="J368" s="45"/>
      <c r="K368" s="44"/>
      <c r="L368" s="44"/>
      <c r="M368" s="44"/>
    </row>
    <row r="369" spans="1:13" hidden="1" x14ac:dyDescent="0.2">
      <c r="A369" s="44"/>
      <c r="B369" s="44"/>
      <c r="C369" s="44"/>
      <c r="D369" s="44"/>
      <c r="E369" s="45"/>
      <c r="F369" s="45"/>
      <c r="G369" s="45"/>
      <c r="H369" s="45"/>
      <c r="I369" s="45"/>
      <c r="J369" s="45"/>
      <c r="K369" s="44"/>
      <c r="L369" s="44"/>
      <c r="M369" s="44"/>
    </row>
    <row r="370" spans="1:13" hidden="1" x14ac:dyDescent="0.2">
      <c r="A370" s="44"/>
      <c r="B370" s="44"/>
      <c r="C370" s="44"/>
      <c r="D370" s="44"/>
      <c r="E370" s="45"/>
      <c r="F370" s="45"/>
      <c r="G370" s="45"/>
      <c r="H370" s="45"/>
      <c r="I370" s="45"/>
      <c r="J370" s="45"/>
      <c r="K370" s="44"/>
      <c r="L370" s="44"/>
      <c r="M370" s="44"/>
    </row>
    <row r="371" spans="1:13" hidden="1" x14ac:dyDescent="0.2">
      <c r="A371" s="44"/>
      <c r="B371" s="44"/>
      <c r="C371" s="44"/>
      <c r="D371" s="44"/>
      <c r="E371" s="45"/>
      <c r="F371" s="45"/>
      <c r="G371" s="45"/>
      <c r="H371" s="45"/>
      <c r="I371" s="45"/>
      <c r="J371" s="45"/>
      <c r="K371" s="44"/>
      <c r="L371" s="44"/>
      <c r="M371" s="44"/>
    </row>
    <row r="372" spans="1:13" hidden="1" x14ac:dyDescent="0.2">
      <c r="A372" s="44"/>
      <c r="B372" s="44"/>
      <c r="C372" s="44"/>
      <c r="D372" s="44"/>
      <c r="E372" s="45"/>
      <c r="F372" s="45"/>
      <c r="G372" s="45"/>
      <c r="H372" s="45"/>
      <c r="I372" s="45"/>
      <c r="J372" s="45"/>
      <c r="K372" s="44"/>
      <c r="L372" s="44"/>
      <c r="M372" s="44"/>
    </row>
    <row r="373" spans="1:13" hidden="1" x14ac:dyDescent="0.2">
      <c r="A373" s="44"/>
      <c r="B373" s="44"/>
      <c r="C373" s="44"/>
      <c r="D373" s="44"/>
      <c r="E373" s="45"/>
      <c r="F373" s="45"/>
      <c r="G373" s="45"/>
      <c r="H373" s="45"/>
      <c r="I373" s="45"/>
      <c r="J373" s="45"/>
      <c r="K373" s="44"/>
      <c r="L373" s="44"/>
      <c r="M373" s="44"/>
    </row>
    <row r="374" spans="1:13" hidden="1" x14ac:dyDescent="0.2">
      <c r="A374" s="44"/>
      <c r="B374" s="44"/>
      <c r="C374" s="44"/>
      <c r="D374" s="44"/>
      <c r="E374" s="45"/>
      <c r="F374" s="45"/>
      <c r="G374" s="45"/>
      <c r="H374" s="45"/>
      <c r="I374" s="45"/>
      <c r="J374" s="45"/>
      <c r="K374" s="44"/>
      <c r="L374" s="44"/>
      <c r="M374" s="44"/>
    </row>
    <row r="375" spans="1:13" hidden="1" x14ac:dyDescent="0.2">
      <c r="A375" s="44"/>
      <c r="B375" s="44"/>
      <c r="C375" s="44"/>
      <c r="D375" s="44"/>
      <c r="E375" s="45"/>
      <c r="F375" s="45"/>
      <c r="G375" s="45"/>
      <c r="H375" s="45"/>
      <c r="I375" s="45"/>
      <c r="J375" s="45"/>
      <c r="K375" s="44"/>
      <c r="L375" s="44"/>
      <c r="M375" s="44"/>
    </row>
    <row r="376" spans="1:13" hidden="1" x14ac:dyDescent="0.2">
      <c r="A376" s="44"/>
      <c r="B376" s="44"/>
      <c r="C376" s="44"/>
      <c r="D376" s="44"/>
      <c r="E376" s="45"/>
      <c r="F376" s="45"/>
      <c r="G376" s="45"/>
      <c r="H376" s="45"/>
      <c r="I376" s="45"/>
      <c r="J376" s="45"/>
      <c r="K376" s="44"/>
      <c r="L376" s="44"/>
      <c r="M376" s="44"/>
    </row>
    <row r="377" spans="1:13" hidden="1" x14ac:dyDescent="0.2">
      <c r="A377" s="44"/>
      <c r="B377" s="44"/>
      <c r="C377" s="44"/>
      <c r="D377" s="44"/>
      <c r="E377" s="45"/>
      <c r="F377" s="45"/>
      <c r="G377" s="45"/>
      <c r="H377" s="45"/>
      <c r="I377" s="45"/>
      <c r="J377" s="45"/>
      <c r="K377" s="44"/>
      <c r="L377" s="44"/>
      <c r="M377" s="44"/>
    </row>
    <row r="378" spans="1:13" hidden="1" x14ac:dyDescent="0.2">
      <c r="A378" s="44"/>
      <c r="B378" s="44"/>
      <c r="C378" s="44"/>
      <c r="D378" s="44"/>
      <c r="E378" s="45"/>
      <c r="F378" s="45"/>
      <c r="G378" s="45"/>
      <c r="H378" s="45"/>
      <c r="I378" s="45"/>
      <c r="J378" s="45"/>
      <c r="K378" s="44"/>
      <c r="L378" s="44"/>
      <c r="M378" s="44"/>
    </row>
    <row r="379" spans="1:13" hidden="1" x14ac:dyDescent="0.2">
      <c r="A379" s="44"/>
      <c r="B379" s="44"/>
      <c r="C379" s="44"/>
      <c r="D379" s="44"/>
      <c r="E379" s="45"/>
      <c r="F379" s="45"/>
      <c r="G379" s="45"/>
      <c r="H379" s="45"/>
      <c r="I379" s="45"/>
      <c r="J379" s="45"/>
      <c r="K379" s="44"/>
      <c r="L379" s="44"/>
      <c r="M379" s="44"/>
    </row>
    <row r="380" spans="1:13" hidden="1" x14ac:dyDescent="0.2">
      <c r="A380" s="44"/>
      <c r="B380" s="44"/>
      <c r="C380" s="44"/>
      <c r="D380" s="44"/>
      <c r="E380" s="45"/>
      <c r="F380" s="45"/>
      <c r="G380" s="45"/>
      <c r="H380" s="45"/>
      <c r="I380" s="45"/>
      <c r="J380" s="45"/>
      <c r="K380" s="44"/>
      <c r="L380" s="44"/>
      <c r="M380" s="44"/>
    </row>
    <row r="381" spans="1:13" hidden="1" x14ac:dyDescent="0.2">
      <c r="A381" s="44"/>
      <c r="B381" s="44"/>
      <c r="C381" s="44"/>
      <c r="D381" s="44"/>
      <c r="E381" s="45"/>
      <c r="F381" s="45"/>
      <c r="G381" s="45"/>
      <c r="H381" s="45"/>
      <c r="I381" s="45"/>
      <c r="J381" s="45"/>
      <c r="K381" s="44"/>
      <c r="L381" s="44"/>
      <c r="M381" s="44"/>
    </row>
    <row r="382" spans="1:13" hidden="1" x14ac:dyDescent="0.2">
      <c r="A382" s="44"/>
      <c r="B382" s="44"/>
      <c r="C382" s="44"/>
      <c r="D382" s="44"/>
      <c r="E382" s="45"/>
      <c r="F382" s="45"/>
      <c r="G382" s="45"/>
      <c r="H382" s="45"/>
      <c r="I382" s="45"/>
      <c r="J382" s="45"/>
      <c r="K382" s="44"/>
      <c r="L382" s="44"/>
      <c r="M382" s="44"/>
    </row>
    <row r="383" spans="1:13" hidden="1" x14ac:dyDescent="0.2">
      <c r="A383" s="44"/>
      <c r="B383" s="44"/>
      <c r="C383" s="44"/>
      <c r="D383" s="44"/>
      <c r="E383" s="45"/>
      <c r="F383" s="45"/>
      <c r="G383" s="45"/>
      <c r="H383" s="45"/>
      <c r="I383" s="45"/>
      <c r="J383" s="45"/>
      <c r="K383" s="44"/>
      <c r="L383" s="44"/>
      <c r="M383" s="44"/>
    </row>
    <row r="384" spans="1:13" hidden="1" x14ac:dyDescent="0.2">
      <c r="A384" s="44"/>
      <c r="B384" s="44"/>
      <c r="C384" s="44"/>
      <c r="D384" s="44"/>
      <c r="E384" s="45"/>
      <c r="F384" s="45"/>
      <c r="G384" s="45"/>
      <c r="H384" s="45"/>
      <c r="I384" s="45"/>
      <c r="J384" s="45"/>
      <c r="K384" s="44"/>
      <c r="L384" s="44"/>
      <c r="M384" s="44"/>
    </row>
    <row r="385" spans="1:13" hidden="1" x14ac:dyDescent="0.2">
      <c r="A385" s="44"/>
      <c r="B385" s="44"/>
      <c r="C385" s="44"/>
      <c r="D385" s="44"/>
      <c r="E385" s="45"/>
      <c r="F385" s="45"/>
      <c r="G385" s="45"/>
      <c r="H385" s="45"/>
      <c r="I385" s="45"/>
      <c r="J385" s="45"/>
      <c r="K385" s="44"/>
      <c r="L385" s="44"/>
      <c r="M385" s="44"/>
    </row>
    <row r="386" spans="1:13" hidden="1" x14ac:dyDescent="0.2">
      <c r="A386" s="44"/>
      <c r="B386" s="44"/>
      <c r="C386" s="44"/>
      <c r="D386" s="44"/>
      <c r="E386" s="45"/>
      <c r="F386" s="45"/>
      <c r="G386" s="45"/>
      <c r="H386" s="45"/>
      <c r="I386" s="45"/>
      <c r="J386" s="45"/>
      <c r="K386" s="44"/>
      <c r="L386" s="44"/>
      <c r="M386" s="44"/>
    </row>
    <row r="387" spans="1:13" hidden="1" x14ac:dyDescent="0.2">
      <c r="A387" s="44"/>
      <c r="B387" s="44"/>
      <c r="C387" s="44"/>
      <c r="D387" s="44"/>
      <c r="E387" s="45"/>
      <c r="F387" s="45"/>
      <c r="G387" s="45"/>
      <c r="H387" s="45"/>
      <c r="I387" s="45"/>
      <c r="J387" s="45"/>
      <c r="K387" s="44"/>
      <c r="L387" s="44"/>
      <c r="M387" s="44"/>
    </row>
    <row r="388" spans="1:13" hidden="1" x14ac:dyDescent="0.2">
      <c r="A388" s="44"/>
      <c r="B388" s="44"/>
      <c r="C388" s="44"/>
      <c r="D388" s="44"/>
      <c r="E388" s="45"/>
      <c r="F388" s="45"/>
      <c r="G388" s="45"/>
      <c r="H388" s="45"/>
      <c r="I388" s="45"/>
      <c r="J388" s="45"/>
      <c r="K388" s="44"/>
      <c r="L388" s="44"/>
      <c r="M388" s="44"/>
    </row>
    <row r="389" spans="1:13" hidden="1" x14ac:dyDescent="0.2">
      <c r="A389" s="44"/>
      <c r="B389" s="44"/>
      <c r="C389" s="44"/>
      <c r="D389" s="44"/>
      <c r="E389" s="45"/>
      <c r="F389" s="45"/>
      <c r="G389" s="45"/>
      <c r="H389" s="45"/>
      <c r="I389" s="45"/>
      <c r="J389" s="45"/>
      <c r="K389" s="44"/>
      <c r="L389" s="44"/>
      <c r="M389" s="44"/>
    </row>
    <row r="390" spans="1:13" hidden="1" x14ac:dyDescent="0.2">
      <c r="A390" s="44"/>
      <c r="B390" s="44"/>
      <c r="C390" s="44"/>
      <c r="D390" s="44"/>
      <c r="E390" s="45"/>
      <c r="F390" s="45"/>
      <c r="G390" s="45"/>
      <c r="H390" s="45"/>
      <c r="I390" s="45"/>
      <c r="J390" s="45"/>
      <c r="K390" s="44"/>
      <c r="L390" s="44"/>
      <c r="M390" s="44"/>
    </row>
    <row r="391" spans="1:13" hidden="1" x14ac:dyDescent="0.2">
      <c r="A391" s="44"/>
      <c r="B391" s="44"/>
      <c r="C391" s="44"/>
      <c r="D391" s="44"/>
      <c r="E391" s="45"/>
      <c r="F391" s="45"/>
      <c r="G391" s="45"/>
      <c r="H391" s="45"/>
      <c r="I391" s="45"/>
      <c r="J391" s="45"/>
      <c r="K391" s="44"/>
      <c r="L391" s="44"/>
      <c r="M391" s="44"/>
    </row>
    <row r="392" spans="1:13" hidden="1" x14ac:dyDescent="0.2">
      <c r="A392" s="44"/>
      <c r="B392" s="44"/>
      <c r="C392" s="44"/>
      <c r="D392" s="44"/>
      <c r="E392" s="45"/>
      <c r="F392" s="45"/>
      <c r="G392" s="45"/>
      <c r="H392" s="45"/>
      <c r="I392" s="45"/>
      <c r="J392" s="45"/>
      <c r="K392" s="44"/>
      <c r="L392" s="44"/>
      <c r="M392" s="44"/>
    </row>
    <row r="393" spans="1:13" hidden="1" x14ac:dyDescent="0.2">
      <c r="A393" s="44"/>
      <c r="B393" s="44"/>
      <c r="C393" s="44"/>
      <c r="D393" s="44"/>
      <c r="E393" s="45"/>
      <c r="F393" s="45"/>
      <c r="G393" s="45"/>
      <c r="H393" s="45"/>
      <c r="I393" s="45"/>
      <c r="J393" s="45"/>
      <c r="K393" s="44"/>
      <c r="L393" s="44"/>
      <c r="M393" s="44"/>
    </row>
    <row r="394" spans="1:13" hidden="1" x14ac:dyDescent="0.2">
      <c r="A394" s="44"/>
      <c r="B394" s="44"/>
      <c r="C394" s="44"/>
      <c r="D394" s="44"/>
      <c r="E394" s="45"/>
      <c r="F394" s="45"/>
      <c r="G394" s="45"/>
      <c r="H394" s="45"/>
      <c r="I394" s="45"/>
      <c r="J394" s="45"/>
      <c r="K394" s="44"/>
      <c r="L394" s="44"/>
      <c r="M394" s="44"/>
    </row>
    <row r="395" spans="1:13" hidden="1" x14ac:dyDescent="0.2">
      <c r="A395" s="44"/>
      <c r="B395" s="44"/>
      <c r="C395" s="44"/>
      <c r="D395" s="44"/>
      <c r="E395" s="45"/>
      <c r="F395" s="45"/>
      <c r="G395" s="45"/>
      <c r="H395" s="45"/>
      <c r="I395" s="45"/>
      <c r="J395" s="45"/>
      <c r="K395" s="44"/>
      <c r="L395" s="44"/>
      <c r="M395" s="44"/>
    </row>
    <row r="396" spans="1:13" hidden="1" x14ac:dyDescent="0.2">
      <c r="A396" s="44"/>
      <c r="B396" s="44"/>
      <c r="C396" s="44"/>
      <c r="D396" s="44"/>
      <c r="E396" s="45"/>
      <c r="F396" s="45"/>
      <c r="G396" s="45"/>
      <c r="H396" s="45"/>
      <c r="I396" s="45"/>
      <c r="J396" s="45"/>
      <c r="K396" s="44"/>
      <c r="L396" s="44"/>
      <c r="M396" s="44"/>
    </row>
    <row r="397" spans="1:13" hidden="1" x14ac:dyDescent="0.2">
      <c r="A397" s="44"/>
      <c r="B397" s="44"/>
      <c r="C397" s="44"/>
      <c r="D397" s="44"/>
      <c r="E397" s="45"/>
      <c r="F397" s="45"/>
      <c r="G397" s="45"/>
      <c r="H397" s="45"/>
      <c r="I397" s="45"/>
      <c r="J397" s="45"/>
      <c r="K397" s="44"/>
      <c r="L397" s="44"/>
      <c r="M397" s="44"/>
    </row>
    <row r="398" spans="1:13" hidden="1" x14ac:dyDescent="0.2">
      <c r="A398" s="44"/>
      <c r="B398" s="44"/>
      <c r="C398" s="44"/>
      <c r="D398" s="44"/>
      <c r="E398" s="45"/>
      <c r="F398" s="45"/>
      <c r="G398" s="45"/>
      <c r="H398" s="45"/>
      <c r="I398" s="45"/>
      <c r="J398" s="45"/>
      <c r="K398" s="44"/>
      <c r="L398" s="44"/>
      <c r="M398" s="44"/>
    </row>
    <row r="399" spans="1:13" hidden="1" x14ac:dyDescent="0.2">
      <c r="A399" s="44"/>
      <c r="B399" s="44"/>
      <c r="C399" s="44"/>
      <c r="D399" s="44"/>
      <c r="E399" s="45"/>
      <c r="F399" s="45"/>
      <c r="G399" s="45"/>
      <c r="H399" s="45"/>
      <c r="I399" s="45"/>
      <c r="J399" s="45"/>
      <c r="K399" s="44"/>
      <c r="L399" s="44"/>
      <c r="M399" s="44"/>
    </row>
    <row r="400" spans="1:13" hidden="1" x14ac:dyDescent="0.2">
      <c r="A400" s="44"/>
      <c r="B400" s="44"/>
      <c r="C400" s="44"/>
      <c r="D400" s="44"/>
      <c r="E400" s="45"/>
      <c r="F400" s="45"/>
      <c r="G400" s="45"/>
      <c r="H400" s="45"/>
      <c r="I400" s="45"/>
      <c r="J400" s="45"/>
      <c r="K400" s="44"/>
      <c r="L400" s="44"/>
      <c r="M400" s="44"/>
    </row>
    <row r="401" spans="1:13" hidden="1" x14ac:dyDescent="0.2">
      <c r="A401" s="44"/>
      <c r="B401" s="44"/>
      <c r="C401" s="44"/>
      <c r="D401" s="44"/>
      <c r="E401" s="45"/>
      <c r="F401" s="45"/>
      <c r="G401" s="45"/>
      <c r="H401" s="45"/>
      <c r="I401" s="45"/>
      <c r="J401" s="45"/>
      <c r="K401" s="44"/>
      <c r="L401" s="44"/>
      <c r="M401" s="44"/>
    </row>
    <row r="402" spans="1:13" hidden="1" x14ac:dyDescent="0.2">
      <c r="A402" s="44"/>
      <c r="B402" s="44"/>
      <c r="C402" s="44"/>
      <c r="D402" s="44"/>
      <c r="E402" s="45"/>
      <c r="F402" s="45"/>
      <c r="G402" s="45"/>
      <c r="H402" s="45"/>
      <c r="I402" s="45"/>
      <c r="J402" s="45"/>
      <c r="K402" s="44"/>
      <c r="L402" s="44"/>
      <c r="M402" s="44"/>
    </row>
    <row r="403" spans="1:13" hidden="1" x14ac:dyDescent="0.2">
      <c r="A403" s="44"/>
      <c r="B403" s="44"/>
      <c r="C403" s="44"/>
      <c r="D403" s="44"/>
      <c r="E403" s="45"/>
      <c r="F403" s="45"/>
      <c r="G403" s="45"/>
      <c r="H403" s="45"/>
      <c r="I403" s="45"/>
      <c r="J403" s="45"/>
      <c r="K403" s="44"/>
      <c r="L403" s="44"/>
      <c r="M403" s="44"/>
    </row>
    <row r="404" spans="1:13" hidden="1" x14ac:dyDescent="0.2">
      <c r="A404" s="44"/>
      <c r="B404" s="44"/>
      <c r="C404" s="44"/>
      <c r="D404" s="44"/>
      <c r="E404" s="45"/>
      <c r="F404" s="45"/>
      <c r="G404" s="45"/>
      <c r="H404" s="45"/>
      <c r="I404" s="45"/>
      <c r="J404" s="45"/>
      <c r="K404" s="44"/>
      <c r="L404" s="44"/>
      <c r="M404" s="44"/>
    </row>
    <row r="405" spans="1:13" hidden="1" x14ac:dyDescent="0.2">
      <c r="A405" s="44"/>
      <c r="B405" s="44"/>
      <c r="C405" s="44"/>
      <c r="D405" s="44"/>
      <c r="E405" s="45"/>
      <c r="F405" s="45"/>
      <c r="G405" s="45"/>
      <c r="H405" s="45"/>
      <c r="I405" s="45"/>
      <c r="J405" s="45"/>
      <c r="K405" s="44"/>
      <c r="L405" s="44"/>
      <c r="M405" s="44"/>
    </row>
    <row r="406" spans="1:13" hidden="1" x14ac:dyDescent="0.2">
      <c r="A406" s="44"/>
      <c r="B406" s="44"/>
      <c r="C406" s="44"/>
      <c r="D406" s="44"/>
      <c r="E406" s="45"/>
      <c r="F406" s="45"/>
      <c r="G406" s="45"/>
      <c r="H406" s="45"/>
      <c r="I406" s="45"/>
      <c r="J406" s="45"/>
      <c r="K406" s="44"/>
      <c r="L406" s="44"/>
      <c r="M406" s="44"/>
    </row>
    <row r="407" spans="1:13" hidden="1" x14ac:dyDescent="0.2">
      <c r="A407" s="44"/>
      <c r="B407" s="44"/>
      <c r="C407" s="44"/>
      <c r="D407" s="44"/>
      <c r="E407" s="45"/>
      <c r="F407" s="45"/>
      <c r="G407" s="45"/>
      <c r="H407" s="45"/>
      <c r="I407" s="45"/>
      <c r="J407" s="45"/>
      <c r="K407" s="44"/>
      <c r="L407" s="44"/>
      <c r="M407" s="44"/>
    </row>
    <row r="408" spans="1:13" hidden="1" x14ac:dyDescent="0.2">
      <c r="A408" s="44"/>
      <c r="B408" s="44"/>
      <c r="C408" s="44"/>
      <c r="D408" s="44"/>
      <c r="E408" s="45"/>
      <c r="F408" s="45"/>
      <c r="G408" s="45"/>
      <c r="H408" s="45"/>
      <c r="I408" s="45"/>
      <c r="J408" s="45"/>
      <c r="K408" s="44"/>
      <c r="L408" s="44"/>
      <c r="M408" s="44"/>
    </row>
    <row r="409" spans="1:13" hidden="1" x14ac:dyDescent="0.2">
      <c r="A409" s="44"/>
      <c r="B409" s="44"/>
      <c r="C409" s="44"/>
      <c r="D409" s="44"/>
      <c r="E409" s="45"/>
      <c r="F409" s="45"/>
      <c r="G409" s="45"/>
      <c r="H409" s="45"/>
      <c r="I409" s="45"/>
      <c r="J409" s="45"/>
      <c r="K409" s="44"/>
      <c r="L409" s="44"/>
      <c r="M409" s="44"/>
    </row>
    <row r="410" spans="1:13" hidden="1" x14ac:dyDescent="0.2">
      <c r="A410" s="44"/>
      <c r="B410" s="44"/>
      <c r="C410" s="44"/>
      <c r="D410" s="44"/>
      <c r="E410" s="45"/>
      <c r="F410" s="45"/>
      <c r="G410" s="45"/>
      <c r="H410" s="45"/>
      <c r="I410" s="45"/>
      <c r="J410" s="45"/>
      <c r="K410" s="44"/>
      <c r="L410" s="44"/>
      <c r="M410" s="44"/>
    </row>
    <row r="411" spans="1:13" hidden="1" x14ac:dyDescent="0.2">
      <c r="A411" s="44"/>
      <c r="B411" s="44"/>
      <c r="C411" s="44"/>
      <c r="D411" s="44"/>
      <c r="E411" s="45"/>
      <c r="F411" s="45"/>
      <c r="G411" s="45"/>
      <c r="H411" s="45"/>
      <c r="I411" s="45"/>
      <c r="J411" s="45"/>
      <c r="K411" s="44"/>
      <c r="L411" s="44"/>
      <c r="M411" s="44"/>
    </row>
    <row r="412" spans="1:13" hidden="1" x14ac:dyDescent="0.2">
      <c r="A412" s="44"/>
      <c r="B412" s="44"/>
      <c r="C412" s="44"/>
      <c r="D412" s="44"/>
      <c r="E412" s="45"/>
      <c r="F412" s="45"/>
      <c r="G412" s="45"/>
      <c r="H412" s="45"/>
      <c r="I412" s="45"/>
      <c r="J412" s="45"/>
      <c r="K412" s="44"/>
      <c r="L412" s="44"/>
      <c r="M412" s="44"/>
    </row>
    <row r="413" spans="1:13" hidden="1" x14ac:dyDescent="0.2">
      <c r="A413" s="44"/>
      <c r="B413" s="44"/>
      <c r="C413" s="44"/>
      <c r="D413" s="44"/>
      <c r="E413" s="45"/>
      <c r="F413" s="45"/>
      <c r="G413" s="45"/>
      <c r="H413" s="45"/>
      <c r="I413" s="45"/>
      <c r="J413" s="45"/>
      <c r="K413" s="44"/>
      <c r="L413" s="44"/>
      <c r="M413" s="44"/>
    </row>
    <row r="414" spans="1:13" hidden="1" x14ac:dyDescent="0.2">
      <c r="A414" s="44"/>
      <c r="B414" s="44"/>
      <c r="C414" s="44"/>
      <c r="D414" s="44"/>
      <c r="E414" s="45"/>
      <c r="F414" s="45"/>
      <c r="G414" s="45"/>
      <c r="H414" s="45"/>
      <c r="I414" s="45"/>
      <c r="J414" s="45"/>
      <c r="K414" s="44"/>
      <c r="L414" s="44"/>
      <c r="M414" s="44"/>
    </row>
    <row r="415" spans="1:13" hidden="1" x14ac:dyDescent="0.2">
      <c r="A415" s="44"/>
      <c r="B415" s="44"/>
      <c r="C415" s="44"/>
      <c r="D415" s="44"/>
      <c r="E415" s="45"/>
      <c r="F415" s="45"/>
      <c r="G415" s="45"/>
      <c r="H415" s="45"/>
      <c r="I415" s="45"/>
      <c r="J415" s="45"/>
      <c r="K415" s="44"/>
      <c r="L415" s="44"/>
      <c r="M415" s="44"/>
    </row>
    <row r="416" spans="1:13" hidden="1" x14ac:dyDescent="0.2">
      <c r="A416" s="44"/>
      <c r="B416" s="44"/>
      <c r="C416" s="44"/>
      <c r="D416" s="44"/>
      <c r="E416" s="45"/>
      <c r="F416" s="45"/>
      <c r="G416" s="45"/>
      <c r="H416" s="45"/>
      <c r="I416" s="45"/>
      <c r="J416" s="45"/>
      <c r="K416" s="44"/>
      <c r="L416" s="44"/>
      <c r="M416" s="44"/>
    </row>
    <row r="417" spans="1:13" hidden="1" x14ac:dyDescent="0.2">
      <c r="A417" s="44"/>
      <c r="B417" s="44"/>
      <c r="C417" s="44"/>
      <c r="D417" s="44"/>
      <c r="E417" s="45"/>
      <c r="F417" s="45"/>
      <c r="G417" s="45"/>
      <c r="H417" s="45"/>
      <c r="I417" s="45"/>
      <c r="J417" s="45"/>
      <c r="K417" s="44"/>
      <c r="L417" s="44"/>
      <c r="M417" s="44"/>
    </row>
    <row r="418" spans="1:13" hidden="1" x14ac:dyDescent="0.2">
      <c r="A418" s="44"/>
      <c r="B418" s="44"/>
      <c r="C418" s="44"/>
      <c r="D418" s="44"/>
      <c r="E418" s="45"/>
      <c r="F418" s="45"/>
      <c r="G418" s="45"/>
      <c r="H418" s="45"/>
      <c r="I418" s="45"/>
      <c r="J418" s="45"/>
      <c r="K418" s="44"/>
      <c r="L418" s="44"/>
      <c r="M418" s="44"/>
    </row>
    <row r="419" spans="1:13" hidden="1" x14ac:dyDescent="0.2">
      <c r="A419" s="44"/>
      <c r="B419" s="44"/>
      <c r="C419" s="44"/>
      <c r="D419" s="44"/>
      <c r="E419" s="45"/>
      <c r="F419" s="45"/>
      <c r="G419" s="45"/>
      <c r="H419" s="45"/>
      <c r="I419" s="45"/>
      <c r="J419" s="45"/>
      <c r="K419" s="44"/>
      <c r="L419" s="44"/>
      <c r="M419" s="44"/>
    </row>
    <row r="420" spans="1:13" hidden="1" x14ac:dyDescent="0.2">
      <c r="A420" s="44"/>
      <c r="B420" s="44"/>
      <c r="C420" s="44"/>
      <c r="D420" s="44"/>
      <c r="E420" s="45"/>
      <c r="F420" s="45"/>
      <c r="G420" s="45"/>
      <c r="H420" s="45"/>
      <c r="I420" s="45"/>
      <c r="J420" s="45"/>
      <c r="K420" s="44"/>
      <c r="L420" s="44"/>
      <c r="M420" s="44"/>
    </row>
    <row r="421" spans="1:13" hidden="1" x14ac:dyDescent="0.2">
      <c r="A421" s="44"/>
      <c r="B421" s="44"/>
      <c r="C421" s="44"/>
      <c r="D421" s="44"/>
      <c r="E421" s="45"/>
      <c r="F421" s="45"/>
      <c r="G421" s="45"/>
      <c r="H421" s="45"/>
      <c r="I421" s="45"/>
      <c r="J421" s="45"/>
      <c r="K421" s="44"/>
      <c r="L421" s="44"/>
      <c r="M421" s="44"/>
    </row>
    <row r="422" spans="1:13" hidden="1" x14ac:dyDescent="0.2">
      <c r="A422" s="44"/>
      <c r="B422" s="44"/>
      <c r="C422" s="44"/>
      <c r="D422" s="44"/>
      <c r="E422" s="45"/>
      <c r="F422" s="45"/>
      <c r="G422" s="45"/>
      <c r="H422" s="45"/>
      <c r="I422" s="45"/>
      <c r="J422" s="45"/>
      <c r="K422" s="44"/>
      <c r="L422" s="44"/>
      <c r="M422" s="44"/>
    </row>
    <row r="423" spans="1:13" hidden="1" x14ac:dyDescent="0.2">
      <c r="A423" s="44"/>
      <c r="B423" s="44"/>
      <c r="C423" s="44"/>
      <c r="D423" s="44"/>
      <c r="E423" s="45"/>
      <c r="F423" s="45"/>
      <c r="G423" s="45"/>
      <c r="H423" s="45"/>
      <c r="I423" s="45"/>
      <c r="J423" s="45"/>
      <c r="K423" s="44"/>
      <c r="L423" s="44"/>
      <c r="M423" s="44"/>
    </row>
    <row r="424" spans="1:13" hidden="1" x14ac:dyDescent="0.2">
      <c r="A424" s="44"/>
      <c r="B424" s="44"/>
      <c r="C424" s="44"/>
      <c r="D424" s="44"/>
      <c r="E424" s="45"/>
      <c r="F424" s="45"/>
      <c r="G424" s="45"/>
      <c r="H424" s="45"/>
      <c r="I424" s="45"/>
      <c r="J424" s="45"/>
      <c r="K424" s="44"/>
      <c r="L424" s="44"/>
      <c r="M424" s="44"/>
    </row>
    <row r="425" spans="1:13" hidden="1" x14ac:dyDescent="0.2">
      <c r="A425" s="44"/>
      <c r="B425" s="44"/>
      <c r="C425" s="44"/>
      <c r="D425" s="44"/>
      <c r="E425" s="45"/>
      <c r="F425" s="45"/>
      <c r="G425" s="45"/>
      <c r="H425" s="45"/>
      <c r="I425" s="45"/>
      <c r="J425" s="45"/>
      <c r="K425" s="44"/>
      <c r="L425" s="44"/>
      <c r="M425" s="44"/>
    </row>
    <row r="426" spans="1:13" hidden="1" x14ac:dyDescent="0.2">
      <c r="A426" s="44"/>
      <c r="B426" s="44"/>
      <c r="C426" s="44"/>
      <c r="D426" s="44"/>
      <c r="E426" s="45"/>
      <c r="F426" s="45"/>
      <c r="G426" s="45"/>
      <c r="H426" s="45"/>
      <c r="I426" s="45"/>
      <c r="J426" s="45"/>
      <c r="K426" s="44"/>
      <c r="L426" s="44"/>
      <c r="M426" s="44"/>
    </row>
    <row r="427" spans="1:13" hidden="1" x14ac:dyDescent="0.2">
      <c r="A427" s="44"/>
      <c r="B427" s="44"/>
      <c r="C427" s="44"/>
      <c r="D427" s="44"/>
      <c r="E427" s="45"/>
      <c r="F427" s="45"/>
      <c r="G427" s="45"/>
      <c r="H427" s="45"/>
      <c r="I427" s="45"/>
      <c r="J427" s="45"/>
      <c r="K427" s="44"/>
      <c r="L427" s="44"/>
      <c r="M427" s="44"/>
    </row>
    <row r="428" spans="1:13" hidden="1" x14ac:dyDescent="0.2">
      <c r="A428" s="44"/>
      <c r="B428" s="44"/>
      <c r="C428" s="44"/>
      <c r="D428" s="44"/>
      <c r="E428" s="45"/>
      <c r="F428" s="45"/>
      <c r="G428" s="45"/>
      <c r="H428" s="45"/>
      <c r="I428" s="45"/>
      <c r="J428" s="45"/>
      <c r="K428" s="44"/>
      <c r="L428" s="44"/>
      <c r="M428" s="44"/>
    </row>
    <row r="429" spans="1:13" hidden="1" x14ac:dyDescent="0.2">
      <c r="A429" s="44"/>
      <c r="B429" s="44"/>
      <c r="C429" s="44"/>
      <c r="D429" s="44"/>
      <c r="E429" s="45"/>
      <c r="F429" s="45"/>
      <c r="G429" s="45"/>
      <c r="H429" s="45"/>
      <c r="I429" s="45"/>
      <c r="J429" s="45"/>
      <c r="K429" s="44"/>
      <c r="L429" s="44"/>
      <c r="M429" s="44"/>
    </row>
    <row r="430" spans="1:13" hidden="1" x14ac:dyDescent="0.2">
      <c r="A430" s="44"/>
      <c r="B430" s="44"/>
      <c r="C430" s="44"/>
      <c r="D430" s="44"/>
      <c r="E430" s="45"/>
      <c r="F430" s="45"/>
      <c r="G430" s="45"/>
      <c r="H430" s="45"/>
      <c r="I430" s="45"/>
      <c r="J430" s="45"/>
      <c r="K430" s="44"/>
      <c r="L430" s="44"/>
      <c r="M430" s="44"/>
    </row>
    <row r="431" spans="1:13" hidden="1" x14ac:dyDescent="0.2">
      <c r="A431" s="44"/>
      <c r="B431" s="44"/>
      <c r="C431" s="44"/>
      <c r="D431" s="44"/>
      <c r="E431" s="45"/>
      <c r="F431" s="45"/>
      <c r="G431" s="45"/>
      <c r="H431" s="45"/>
      <c r="I431" s="45"/>
      <c r="J431" s="45"/>
      <c r="K431" s="44"/>
      <c r="L431" s="44"/>
      <c r="M431" s="44"/>
    </row>
    <row r="432" spans="1:13" hidden="1" x14ac:dyDescent="0.2">
      <c r="A432" s="44"/>
      <c r="B432" s="44"/>
      <c r="C432" s="44"/>
      <c r="D432" s="44"/>
      <c r="E432" s="45"/>
      <c r="F432" s="45"/>
      <c r="G432" s="45"/>
      <c r="H432" s="45"/>
      <c r="I432" s="45"/>
      <c r="J432" s="45"/>
      <c r="K432" s="44"/>
      <c r="L432" s="44"/>
      <c r="M432" s="44"/>
    </row>
    <row r="433" spans="1:13" hidden="1" x14ac:dyDescent="0.2">
      <c r="A433" s="44"/>
      <c r="B433" s="44"/>
      <c r="C433" s="44"/>
      <c r="D433" s="44"/>
      <c r="E433" s="45"/>
      <c r="F433" s="45"/>
      <c r="G433" s="45"/>
      <c r="H433" s="45"/>
      <c r="I433" s="45"/>
      <c r="J433" s="45"/>
      <c r="K433" s="44"/>
      <c r="L433" s="44"/>
      <c r="M433" s="44"/>
    </row>
    <row r="434" spans="1:13" hidden="1" x14ac:dyDescent="0.2">
      <c r="A434" s="44"/>
      <c r="B434" s="44"/>
      <c r="C434" s="44"/>
      <c r="D434" s="44"/>
      <c r="E434" s="45"/>
      <c r="F434" s="45"/>
      <c r="G434" s="45"/>
      <c r="H434" s="45"/>
      <c r="I434" s="45"/>
      <c r="J434" s="45"/>
      <c r="K434" s="44"/>
      <c r="L434" s="44"/>
      <c r="M434" s="44"/>
    </row>
    <row r="435" spans="1:13" hidden="1" x14ac:dyDescent="0.2">
      <c r="A435" s="44"/>
      <c r="B435" s="44"/>
      <c r="C435" s="44"/>
      <c r="D435" s="44"/>
      <c r="E435" s="45"/>
      <c r="F435" s="45"/>
      <c r="G435" s="45"/>
      <c r="H435" s="45"/>
      <c r="I435" s="45"/>
      <c r="J435" s="45"/>
      <c r="K435" s="44"/>
      <c r="L435" s="44"/>
      <c r="M435" s="44"/>
    </row>
    <row r="436" spans="1:13" hidden="1" x14ac:dyDescent="0.2">
      <c r="A436" s="44"/>
      <c r="B436" s="44"/>
      <c r="C436" s="44"/>
      <c r="D436" s="44"/>
      <c r="E436" s="45"/>
      <c r="F436" s="45"/>
      <c r="G436" s="45"/>
      <c r="H436" s="45"/>
      <c r="I436" s="45"/>
      <c r="J436" s="45"/>
      <c r="K436" s="44"/>
      <c r="L436" s="44"/>
      <c r="M436" s="44"/>
    </row>
    <row r="437" spans="1:13" hidden="1" x14ac:dyDescent="0.2">
      <c r="A437" s="44"/>
      <c r="B437" s="44"/>
      <c r="C437" s="44"/>
      <c r="D437" s="44"/>
      <c r="E437" s="45"/>
      <c r="F437" s="45"/>
      <c r="G437" s="45"/>
      <c r="H437" s="45"/>
      <c r="I437" s="45"/>
      <c r="J437" s="45"/>
      <c r="K437" s="44"/>
      <c r="L437" s="44"/>
      <c r="M437" s="44"/>
    </row>
    <row r="438" spans="1:13" hidden="1" x14ac:dyDescent="0.2">
      <c r="A438" s="44"/>
      <c r="B438" s="44"/>
      <c r="C438" s="44"/>
      <c r="D438" s="44"/>
      <c r="E438" s="45"/>
      <c r="F438" s="45"/>
      <c r="G438" s="45"/>
      <c r="H438" s="45"/>
      <c r="I438" s="45"/>
      <c r="J438" s="45"/>
      <c r="K438" s="44"/>
      <c r="L438" s="44"/>
      <c r="M438" s="44"/>
    </row>
    <row r="439" spans="1:13" hidden="1" x14ac:dyDescent="0.2">
      <c r="A439" s="44"/>
      <c r="B439" s="44"/>
      <c r="C439" s="44"/>
      <c r="D439" s="44"/>
      <c r="E439" s="45"/>
      <c r="F439" s="45"/>
      <c r="G439" s="45"/>
      <c r="H439" s="45"/>
      <c r="I439" s="45"/>
      <c r="J439" s="45"/>
      <c r="K439" s="44"/>
      <c r="L439" s="44"/>
      <c r="M439" s="44"/>
    </row>
    <row r="460" x14ac:dyDescent="0.2"/>
  </sheetData>
  <sheetProtection algorithmName="SHA-512" hashValue="a2p95fGtM1QprZN3f+5tq/Ir7j1o5/ISMpxKph0A34CfBkY2qqKqbwPpNV8sjlo/P+qv9fyVXGgtGgO0f3SuMQ==" saltValue="rUI7D7knt43vK6LNn/aJGg==" spinCount="100000" sheet="1" selectLockedCells="1"/>
  <mergeCells count="86">
    <mergeCell ref="B122:C124"/>
    <mergeCell ref="B129:C131"/>
    <mergeCell ref="D129:F129"/>
    <mergeCell ref="D122:F122"/>
    <mergeCell ref="B115:C115"/>
    <mergeCell ref="H101:I101"/>
    <mergeCell ref="H102:I102"/>
    <mergeCell ref="H93:I93"/>
    <mergeCell ref="H94:I94"/>
    <mergeCell ref="H95:I95"/>
    <mergeCell ref="H96:I96"/>
    <mergeCell ref="H97:I97"/>
    <mergeCell ref="H103:I103"/>
    <mergeCell ref="H104:I104"/>
    <mergeCell ref="C104:G104"/>
    <mergeCell ref="D108:K113"/>
    <mergeCell ref="J31:K31"/>
    <mergeCell ref="J32:K32"/>
    <mergeCell ref="J33:K33"/>
    <mergeCell ref="J34:K34"/>
    <mergeCell ref="H82:I82"/>
    <mergeCell ref="I64:K64"/>
    <mergeCell ref="C54:C55"/>
    <mergeCell ref="F54:H54"/>
    <mergeCell ref="I54:K54"/>
    <mergeCell ref="H81:I81"/>
    <mergeCell ref="F51:H51"/>
    <mergeCell ref="F64:H64"/>
    <mergeCell ref="H129:K134"/>
    <mergeCell ref="H99:I99"/>
    <mergeCell ref="H100:I100"/>
    <mergeCell ref="H92:I92"/>
    <mergeCell ref="H83:I83"/>
    <mergeCell ref="H84:I84"/>
    <mergeCell ref="H85:I85"/>
    <mergeCell ref="H86:I86"/>
    <mergeCell ref="H87:I87"/>
    <mergeCell ref="H88:I88"/>
    <mergeCell ref="H89:I89"/>
    <mergeCell ref="H90:I90"/>
    <mergeCell ref="H91:I91"/>
    <mergeCell ref="H98:I98"/>
    <mergeCell ref="H122:K127"/>
    <mergeCell ref="D115:K120"/>
    <mergeCell ref="C6:D6"/>
    <mergeCell ref="D37:D38"/>
    <mergeCell ref="C64:C65"/>
    <mergeCell ref="D64:D65"/>
    <mergeCell ref="D54:D55"/>
    <mergeCell ref="C61:C62"/>
    <mergeCell ref="C37:C38"/>
    <mergeCell ref="C51:C52"/>
    <mergeCell ref="C10:F11"/>
    <mergeCell ref="C13:F15"/>
    <mergeCell ref="B108:C108"/>
    <mergeCell ref="C8:D8"/>
    <mergeCell ref="C68:C69"/>
    <mergeCell ref="D68:D69"/>
    <mergeCell ref="F72:H72"/>
    <mergeCell ref="F68:H68"/>
    <mergeCell ref="H78:I78"/>
    <mergeCell ref="H79:I79"/>
    <mergeCell ref="H80:I80"/>
    <mergeCell ref="C72:C73"/>
    <mergeCell ref="D72:D73"/>
    <mergeCell ref="I72:K72"/>
    <mergeCell ref="I68:K68"/>
    <mergeCell ref="H30:K30"/>
    <mergeCell ref="H31:I31"/>
    <mergeCell ref="H32:I32"/>
    <mergeCell ref="I51:J51"/>
    <mergeCell ref="I52:J52"/>
    <mergeCell ref="J1:L1"/>
    <mergeCell ref="D47:D48"/>
    <mergeCell ref="F47:H47"/>
    <mergeCell ref="I47:K47"/>
    <mergeCell ref="C17:F17"/>
    <mergeCell ref="C19:F20"/>
    <mergeCell ref="C47:C48"/>
    <mergeCell ref="F37:H37"/>
    <mergeCell ref="J22:K22"/>
    <mergeCell ref="H22:I22"/>
    <mergeCell ref="I37:K37"/>
    <mergeCell ref="F52:H52"/>
    <mergeCell ref="H33:I33"/>
    <mergeCell ref="H34:I34"/>
  </mergeCells>
  <conditionalFormatting sqref="C79:D103 F79:K103">
    <cfRule type="expression" dxfId="61" priority="14">
      <formula>OR(AND($D79="SHO",$H79&lt;100),AND($D79="HO",$H79&lt;50),AND($D79&lt;&gt;"",$H79=""))</formula>
    </cfRule>
    <cfRule type="expression" dxfId="60" priority="16">
      <formula>AND(ISNUMBER($H79),OR(AND($D79="SHO",$H79&gt;=100),AND($D79="HO",$H79&gt;=50)))</formula>
    </cfRule>
  </conditionalFormatting>
  <conditionalFormatting sqref="D4">
    <cfRule type="cellIs" dxfId="59" priority="12" operator="equal">
      <formula>"Bitte füllen Sie die Angaben zum EndoProthetikZentrum im Tabellenblatt 'Allgemeine Angaben' vollständig aus."</formula>
    </cfRule>
  </conditionalFormatting>
  <conditionalFormatting sqref="D108">
    <cfRule type="expression" dxfId="58" priority="1220">
      <formula>AND(OR($N$104=0,D108&lt;&gt;"",$C$10:$F$23&lt;&gt;""),$D$108="")</formula>
    </cfRule>
  </conditionalFormatting>
  <conditionalFormatting sqref="D122:F122">
    <cfRule type="expression" dxfId="57" priority="6">
      <formula>$D$122=""</formula>
    </cfRule>
  </conditionalFormatting>
  <conditionalFormatting sqref="D129:F129">
    <cfRule type="expression" dxfId="56" priority="3">
      <formula>$D$129=""</formula>
    </cfRule>
  </conditionalFormatting>
  <conditionalFormatting sqref="H122">
    <cfRule type="expression" dxfId="55" priority="7">
      <formula>$H$122&lt;&gt;""</formula>
    </cfRule>
  </conditionalFormatting>
  <conditionalFormatting sqref="H129">
    <cfRule type="expression" dxfId="53" priority="1">
      <formula>$H$129&lt;&gt;""</formula>
    </cfRule>
  </conditionalFormatting>
  <dataValidations count="5">
    <dataValidation type="textLength" operator="lessThanOrEqual" allowBlank="1" showInputMessage="1" showErrorMessage="1" error="Textlänge auf 3000 Zeichen begrenzt." sqref="D108 D115" xr:uid="{00000000-0002-0000-0300-000000000000}">
      <formula1>3000</formula1>
    </dataValidation>
    <dataValidation type="whole" operator="greaterThanOrEqual" allowBlank="1" showInputMessage="1" showErrorMessage="1" errorTitle="Eingabefehler" error="Eingabe muss eine positive ganze Zahl sein." sqref="K36:L36 J57:L60 J63:L63 G53:L53 H11:K11 G35:J36 G26:G28 H21:J21 G40:L46" xr:uid="{00000000-0002-0000-0300-000001000000}">
      <formula1>0</formula1>
    </dataValidation>
    <dataValidation operator="greaterThanOrEqual" allowBlank="1" showInputMessage="1" showErrorMessage="1" errorTitle="Eingabefehler" error="Eingabe muss eine positive ganze Zahl sein." sqref="H18:K18 H20:K20 J34 G9:K9 H13:K16 H34 H26:K28" xr:uid="{00000000-0002-0000-0300-000002000000}"/>
    <dataValidation allowBlank="1" showInputMessage="1" sqref="C79:D103 F79:G103" xr:uid="{00000000-0002-0000-0300-000003000000}"/>
    <dataValidation operator="lessThanOrEqual" allowBlank="1" showInputMessage="1" showErrorMessage="1" sqref="D123:G127 G122:H122 D130:G134 G129:H129" xr:uid="{00000000-0002-0000-0300-000004000000}"/>
  </dataValidations>
  <hyperlinks>
    <hyperlink ref="J1" location="Inhalt!A1" display="zurück zum Inhaltsverzeichnis" xr:uid="{00000000-0004-0000-0300-000000000000}"/>
    <hyperlink ref="J1:L1" location="'Vorwort &amp; Inhaltsverzeichnis'!C43" display="zurück zum Inhaltsverzeichnis" xr:uid="{00000000-0004-0000-0300-000001000000}"/>
  </hyperlinks>
  <pageMargins left="0.25" right="0.25" top="0.75" bottom="0.75" header="0.3" footer="0.3"/>
  <pageSetup paperSize="9" scale="92" fitToHeight="0" orientation="landscape" r:id="rId1"/>
  <rowBreaks count="5" manualBreakCount="5">
    <brk id="20" max="16383" man="1"/>
    <brk id="35" max="16383" man="1"/>
    <brk id="52" max="16383" man="1"/>
    <brk id="74" max="16383" man="1"/>
    <brk id="105" max="16383" man="1"/>
  </rowBreaks>
  <ignoredErrors>
    <ignoredError sqref="H80" formula="1"/>
    <ignoredError sqref="H103 H79" formulaRange="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1EF65224-6342-4ADE-96A3-7E05DFB907A6}">
            <xm:f>OR(D122=Hilfstabelle!$F$5,D122=Hilfstabelle!$F$6)</xm:f>
            <x14:dxf>
              <fill>
                <patternFill>
                  <bgColor theme="9" tint="-0.24994659260841701"/>
                </patternFill>
              </fill>
            </x14:dxf>
          </x14:cfRule>
          <xm:sqref>H122</xm:sqref>
        </x14:conditionalFormatting>
        <x14:conditionalFormatting xmlns:xm="http://schemas.microsoft.com/office/excel/2006/main">
          <x14:cfRule type="expression" priority="2" id="{DECFD131-8EC2-420E-9819-2C1EBDE48E9C}">
            <xm:f>OR(D129=Hilfstabelle!$F$5,D129=Hilfstabelle!$F$6)</xm:f>
            <x14:dxf>
              <fill>
                <patternFill>
                  <bgColor theme="9" tint="-0.24994659260841701"/>
                </patternFill>
              </fill>
            </x14:dxf>
          </x14:cfRule>
          <xm:sqref>H129</xm:sqref>
        </x14:conditionalFormatting>
      </x14:conditionalFormattings>
    </ex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Bitte benutzen Sie die Dropdown-Funktion." xr:uid="{00000000-0002-0000-0300-000005000000}">
          <x14:formula1>
            <xm:f>Hilfstabelle!$F$4:$F$7</xm:f>
          </x14:formula1>
          <xm:sqref>D122 D129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AG523"/>
  <sheetViews>
    <sheetView showGridLines="0" zoomScaleNormal="100" workbookViewId="0">
      <pane ySplit="5" topLeftCell="A15" activePane="bottomLeft" state="frozen"/>
      <selection pane="bottomLeft" activeCell="G20" sqref="G20"/>
    </sheetView>
  </sheetViews>
  <sheetFormatPr baseColWidth="10" defaultColWidth="0" defaultRowHeight="11.25" zeroHeight="1" x14ac:dyDescent="0.2"/>
  <cols>
    <col min="1" max="1" width="1.140625" style="59" customWidth="1"/>
    <col min="2" max="2" width="5.7109375" style="58" customWidth="1"/>
    <col min="3" max="3" width="6.5703125" style="58" customWidth="1"/>
    <col min="4" max="4" width="24.42578125" style="59" customWidth="1"/>
    <col min="5" max="6" width="28.7109375" style="59" customWidth="1"/>
    <col min="7" max="8" width="14.140625" style="59" customWidth="1"/>
    <col min="9" max="11" width="20.7109375" style="59" customWidth="1"/>
    <col min="12" max="12" width="0.85546875" style="59" customWidth="1"/>
    <col min="13" max="14" width="30.7109375" style="59" hidden="1" customWidth="1"/>
    <col min="15" max="16" width="16.28515625" style="59" hidden="1" customWidth="1"/>
    <col min="17" max="18" width="12.7109375" style="59" hidden="1" customWidth="1"/>
    <col min="19" max="20" width="15.5703125" style="59" hidden="1" customWidth="1"/>
    <col min="21" max="16384" width="11.42578125" style="59" hidden="1"/>
  </cols>
  <sheetData>
    <row r="1" spans="2:33" s="44" customFormat="1" ht="12.75" x14ac:dyDescent="0.2">
      <c r="B1" s="56"/>
      <c r="C1" s="56" t="s">
        <v>336</v>
      </c>
      <c r="N1" s="59"/>
      <c r="O1" s="59"/>
      <c r="P1" s="59"/>
      <c r="Q1" s="59"/>
      <c r="R1" s="59"/>
      <c r="S1" s="59"/>
      <c r="T1" s="59"/>
    </row>
    <row r="2" spans="2:33" s="44" customFormat="1" ht="15" customHeight="1" x14ac:dyDescent="0.2">
      <c r="B2" s="56"/>
      <c r="C2" s="56"/>
      <c r="J2" s="440" t="s">
        <v>91</v>
      </c>
      <c r="K2" s="440"/>
      <c r="N2" s="59"/>
      <c r="O2" s="59"/>
      <c r="P2" s="59"/>
      <c r="Q2" s="59"/>
      <c r="R2" s="59"/>
      <c r="S2" s="59"/>
      <c r="T2" s="59"/>
    </row>
    <row r="3" spans="2:33" s="44" customFormat="1" ht="12.75" customHeight="1" x14ac:dyDescent="0.2">
      <c r="B3" s="57"/>
      <c r="C3" s="420" t="str">
        <f>IF(OR('Allgemeine Angaben'!L8="",'Allgemeine Angaben'!L10=""),"Bitte füllen Sie die Angaben zum EndoProthetikZentrum im Tabellenblatt 'Allgemeine Angaben' vollständig aus.","Die Angaben beziehen sich auf das letzte Kalenderjahr vor dem Audit.")</f>
        <v>Bitte füllen Sie die Angaben zum EndoProthetikZentrum im Tabellenblatt 'Allgemeine Angaben' vollständig aus.</v>
      </c>
      <c r="D3" s="420"/>
      <c r="E3" s="420"/>
      <c r="F3" s="420"/>
      <c r="G3" s="420"/>
      <c r="H3" s="420"/>
      <c r="I3" s="420"/>
      <c r="J3" s="420"/>
      <c r="K3" s="420"/>
      <c r="L3" s="248"/>
      <c r="M3" s="248"/>
      <c r="N3" s="248"/>
      <c r="O3" s="248"/>
      <c r="P3" s="248"/>
      <c r="Q3" s="248"/>
      <c r="R3" s="248"/>
      <c r="S3" s="248"/>
      <c r="T3" s="248"/>
      <c r="U3" s="248"/>
      <c r="V3" s="248"/>
      <c r="W3" s="248"/>
      <c r="X3" s="248"/>
      <c r="Y3" s="248"/>
      <c r="Z3" s="248"/>
      <c r="AA3" s="248"/>
      <c r="AB3" s="248"/>
      <c r="AC3" s="248"/>
      <c r="AD3" s="248"/>
      <c r="AE3" s="248"/>
      <c r="AF3" s="248"/>
      <c r="AG3" s="248"/>
    </row>
    <row r="4" spans="2:33" ht="12" thickBot="1" x14ac:dyDescent="0.25"/>
    <row r="5" spans="2:33" ht="47.25" customHeight="1" thickBot="1" x14ac:dyDescent="0.25">
      <c r="B5" s="126" t="s">
        <v>307</v>
      </c>
      <c r="C5" s="126" t="s">
        <v>26</v>
      </c>
      <c r="D5" s="13" t="s">
        <v>308</v>
      </c>
      <c r="E5" s="124" t="s">
        <v>309</v>
      </c>
      <c r="F5" s="13" t="s">
        <v>863</v>
      </c>
      <c r="G5" s="13" t="s">
        <v>310</v>
      </c>
      <c r="H5" s="125" t="s">
        <v>3</v>
      </c>
      <c r="I5" s="2" t="s">
        <v>11</v>
      </c>
      <c r="J5" s="2" t="s">
        <v>81</v>
      </c>
      <c r="K5" s="2" t="s">
        <v>82</v>
      </c>
      <c r="M5" s="59" t="s">
        <v>135</v>
      </c>
      <c r="N5" s="59" t="s">
        <v>136</v>
      </c>
      <c r="O5" s="132" t="s">
        <v>118</v>
      </c>
      <c r="P5" s="132" t="s">
        <v>119</v>
      </c>
      <c r="Q5" s="132" t="s">
        <v>318</v>
      </c>
      <c r="R5" s="132" t="s">
        <v>319</v>
      </c>
      <c r="S5" s="132" t="s">
        <v>320</v>
      </c>
      <c r="T5" s="132" t="s">
        <v>321</v>
      </c>
    </row>
    <row r="6" spans="2:33" ht="26.25" thickBot="1" x14ac:dyDescent="0.25">
      <c r="B6" s="138">
        <v>1</v>
      </c>
      <c r="C6" s="138" t="s">
        <v>54</v>
      </c>
      <c r="D6" s="139" t="s">
        <v>62</v>
      </c>
      <c r="E6" s="139" t="str">
        <f>IF('Allgemeine Angaben'!$L$8="EPZ",M6,N6)</f>
        <v>mind. 1x jährlich</v>
      </c>
      <c r="F6" s="238" t="s">
        <v>864</v>
      </c>
      <c r="G6" s="145"/>
      <c r="H6" s="140" t="str">
        <f t="shared" ref="H6:H20" si="0">IF(G6="","Kennzahl unvollständig",IF(OR(AND(ISNUMBER(O6),G6&gt;O6),AND(ISNUMBER(P6),G6&lt;P6)),"Kennzahl nicht erfüllt",IF(AND(O6="",P6=""),"Kennzahl vollständig","Anforderung erfüllt")))</f>
        <v>Kennzahl unvollständig</v>
      </c>
      <c r="I6" s="214"/>
      <c r="J6" s="214"/>
      <c r="K6" s="215"/>
      <c r="M6" s="135" t="s">
        <v>905</v>
      </c>
      <c r="N6" s="135" t="s">
        <v>905</v>
      </c>
      <c r="O6" s="136" t="str">
        <f>IF(AND('Allgemeine Angaben'!$L$8="EPZ",ISNUMBER(Q6)),Q6,IF(AND('Allgemeine Angaben'!$L$8="EPZmax",ISNUMBER(S6)),S6,""))</f>
        <v/>
      </c>
      <c r="P6" s="136" t="str">
        <f>IF(AND('Allgemeine Angaben'!$L$8="EPZ",ISNUMBER(R6)),R6,IF(AND('Allgemeine Angaben'!$L$8="EPZmax",ISNUMBER(T6)),T6,""))</f>
        <v/>
      </c>
      <c r="Q6" s="135"/>
      <c r="R6" s="135">
        <v>1</v>
      </c>
      <c r="S6" s="135"/>
      <c r="T6" s="135">
        <v>1</v>
      </c>
    </row>
    <row r="7" spans="2:33" ht="26.25" thickBot="1" x14ac:dyDescent="0.25">
      <c r="B7" s="138">
        <v>2</v>
      </c>
      <c r="C7" s="560" t="s">
        <v>33</v>
      </c>
      <c r="D7" s="279" t="s">
        <v>311</v>
      </c>
      <c r="E7" s="139" t="str">
        <f>IF('Allgemeine Angaben'!$L$8="EPZ",M7,N7)</f>
        <v>-</v>
      </c>
      <c r="F7" s="241" t="s">
        <v>865</v>
      </c>
      <c r="G7" s="146"/>
      <c r="H7" s="140" t="str">
        <f t="shared" si="0"/>
        <v>Kennzahl unvollständig</v>
      </c>
      <c r="I7" s="216"/>
      <c r="J7" s="217"/>
      <c r="K7" s="216"/>
      <c r="M7" s="137" t="s">
        <v>312</v>
      </c>
      <c r="N7" s="137" t="s">
        <v>312</v>
      </c>
      <c r="O7" s="136" t="str">
        <f>IF(AND('Allgemeine Angaben'!$L$8="EPZ",ISNUMBER(Q7)),Q7,IF(AND('Allgemeine Angaben'!$L$8="EPZmax",ISNUMBER(S7)),S7,""))</f>
        <v/>
      </c>
      <c r="P7" s="136" t="str">
        <f>IF(AND('Allgemeine Angaben'!$L$8="EPZ",ISNUMBER(R7)),R7,IF(AND('Allgemeine Angaben'!$L$8="EPZmax",ISNUMBER(T7)),T7,""))</f>
        <v/>
      </c>
      <c r="Q7" s="137"/>
      <c r="R7" s="137"/>
      <c r="S7" s="137"/>
      <c r="T7" s="137"/>
    </row>
    <row r="8" spans="2:33" ht="26.25" thickBot="1" x14ac:dyDescent="0.25">
      <c r="B8" s="138">
        <v>3</v>
      </c>
      <c r="C8" s="561"/>
      <c r="D8" s="237" t="s">
        <v>859</v>
      </c>
      <c r="E8" s="139" t="str">
        <f>IF('Allgemeine Angaben'!$L$8="EPZ",M8,N8)</f>
        <v>-</v>
      </c>
      <c r="F8" s="241" t="s">
        <v>866</v>
      </c>
      <c r="G8" s="147"/>
      <c r="H8" s="140" t="str">
        <f t="shared" si="0"/>
        <v>Kennzahl unvollständig</v>
      </c>
      <c r="I8" s="216"/>
      <c r="J8" s="218"/>
      <c r="K8" s="219"/>
      <c r="M8" s="137" t="s">
        <v>312</v>
      </c>
      <c r="N8" s="137" t="s">
        <v>312</v>
      </c>
      <c r="O8" s="136" t="str">
        <f>IF(AND('Allgemeine Angaben'!$L$8="EPZ",ISNUMBER(Q8)),Q8,IF(AND('Allgemeine Angaben'!$L$8="EPZmax",ISNUMBER(S8)),S8,""))</f>
        <v/>
      </c>
      <c r="P8" s="136" t="str">
        <f>IF(AND('Allgemeine Angaben'!$L$8="EPZ",ISNUMBER(R8)),R8,IF(AND('Allgemeine Angaben'!$L$8="EPZmax",ISNUMBER(T8)),T8,""))</f>
        <v/>
      </c>
      <c r="Q8" s="137"/>
      <c r="R8" s="137"/>
      <c r="S8" s="137"/>
      <c r="T8" s="137"/>
    </row>
    <row r="9" spans="2:33" ht="26.25" thickBot="1" x14ac:dyDescent="0.25">
      <c r="B9" s="138">
        <v>4</v>
      </c>
      <c r="C9" s="278" t="s">
        <v>34</v>
      </c>
      <c r="D9" s="139" t="s">
        <v>27</v>
      </c>
      <c r="E9" s="139" t="str">
        <f>IF('Allgemeine Angaben'!$L$8="EPZ",M9,N9)</f>
        <v>mind. 1x monatlich mit Nachweis</v>
      </c>
      <c r="F9" s="242" t="s">
        <v>867</v>
      </c>
      <c r="G9" s="148"/>
      <c r="H9" s="140" t="str">
        <f t="shared" si="0"/>
        <v>Kennzahl unvollständig</v>
      </c>
      <c r="I9" s="216"/>
      <c r="J9" s="220"/>
      <c r="K9" s="216"/>
      <c r="M9" s="137" t="s">
        <v>906</v>
      </c>
      <c r="N9" s="137" t="s">
        <v>906</v>
      </c>
      <c r="O9" s="136" t="str">
        <f>IF(AND('Allgemeine Angaben'!$L$8="EPZ",ISNUMBER(Q9)),Q9,IF(AND('Allgemeine Angaben'!$L$8="EPZmax",ISNUMBER(S9)),S9,""))</f>
        <v/>
      </c>
      <c r="P9" s="136" t="str">
        <f>IF(AND('Allgemeine Angaben'!$L$8="EPZ",ISNUMBER(R9)),R9,IF(AND('Allgemeine Angaben'!$L$8="EPZmax",ISNUMBER(T9)),T9,""))</f>
        <v/>
      </c>
      <c r="Q9" s="137"/>
      <c r="R9" s="137">
        <v>1</v>
      </c>
      <c r="S9" s="137"/>
      <c r="T9" s="137">
        <v>1</v>
      </c>
    </row>
    <row r="10" spans="2:33" ht="26.25" thickBot="1" x14ac:dyDescent="0.25">
      <c r="B10" s="138">
        <v>5</v>
      </c>
      <c r="C10" s="560" t="s">
        <v>35</v>
      </c>
      <c r="D10" s="558" t="s">
        <v>28</v>
      </c>
      <c r="E10" s="141" t="str">
        <f>IF('Allgemeine Angaben'!$L$8="EPZ",M10,N10)</f>
        <v>mind. 1x wöchentlich Durchführung der Sprechstunde</v>
      </c>
      <c r="F10" s="235" t="s">
        <v>868</v>
      </c>
      <c r="G10" s="149"/>
      <c r="H10" s="140" t="str">
        <f t="shared" si="0"/>
        <v>Kennzahl unvollständig</v>
      </c>
      <c r="I10" s="216"/>
      <c r="J10" s="19"/>
      <c r="K10" s="19"/>
      <c r="M10" s="137" t="s">
        <v>907</v>
      </c>
      <c r="N10" s="137" t="s">
        <v>907</v>
      </c>
      <c r="O10" s="136" t="str">
        <f>IF(AND('Allgemeine Angaben'!$L$8="EPZ",ISNUMBER(Q10)),Q10,IF(AND('Allgemeine Angaben'!$L$8="EPZmax",ISNUMBER(S10)),S10,""))</f>
        <v/>
      </c>
      <c r="P10" s="136" t="str">
        <f>IF(AND('Allgemeine Angaben'!$L$8="EPZ",ISNUMBER(R10)),R10,IF(AND('Allgemeine Angaben'!$L$8="EPZmax",ISNUMBER(T10)),T10,""))</f>
        <v/>
      </c>
      <c r="Q10" s="137"/>
      <c r="R10" s="137">
        <v>1</v>
      </c>
      <c r="S10" s="137"/>
      <c r="T10" s="137">
        <v>1</v>
      </c>
    </row>
    <row r="11" spans="2:33" ht="26.25" thickBot="1" x14ac:dyDescent="0.25">
      <c r="B11" s="138">
        <v>6</v>
      </c>
      <c r="C11" s="562"/>
      <c r="D11" s="559"/>
      <c r="E11" s="141" t="str">
        <f>IF('Allgemeine Angaben'!$L$8="EPZ",M11,N11)</f>
        <v>&lt; 60 Minuten Wartezeit während der Sprechstunde</v>
      </c>
      <c r="F11" s="243" t="s">
        <v>1012</v>
      </c>
      <c r="G11" s="145"/>
      <c r="H11" s="140" t="str">
        <f t="shared" si="0"/>
        <v>Kennzahl unvollständig</v>
      </c>
      <c r="I11" s="216"/>
      <c r="J11" s="221"/>
      <c r="K11" s="19"/>
      <c r="M11" s="135" t="s">
        <v>137</v>
      </c>
      <c r="N11" s="135" t="s">
        <v>137</v>
      </c>
      <c r="O11" s="136" t="str">
        <f>IF(AND('Allgemeine Angaben'!$L$8="EPZ",ISNUMBER(Q11)),Q11,IF(AND('Allgemeine Angaben'!$L$8="EPZmax",ISNUMBER(S11)),S11,""))</f>
        <v/>
      </c>
      <c r="P11" s="136" t="str">
        <f>IF(AND('Allgemeine Angaben'!$L$8="EPZ",ISNUMBER(R11)),R11,IF(AND('Allgemeine Angaben'!$L$8="EPZmax",ISNUMBER(T11)),T11,""))</f>
        <v/>
      </c>
      <c r="Q11" s="135">
        <v>59</v>
      </c>
      <c r="R11" s="135"/>
      <c r="S11" s="135">
        <v>59</v>
      </c>
      <c r="T11" s="135"/>
    </row>
    <row r="12" spans="2:33" ht="115.5" thickBot="1" x14ac:dyDescent="0.25">
      <c r="B12" s="138">
        <v>9</v>
      </c>
      <c r="C12" s="278" t="s">
        <v>36</v>
      </c>
      <c r="D12" s="139" t="s">
        <v>29</v>
      </c>
      <c r="E12" s="139" t="str">
        <f>IF('Allgemeine Angaben'!$L$8="EPZ",M12,N12)</f>
        <v>mind. 2 Jahre Weiterbildungsbefugnis im Bereich Orthopädie und Unfallchirurgie außerhalb des Common Trunk 
oder 2 Jahre Weiterbildungsbefugnis Spezielle Orthopädische Chirurgie</v>
      </c>
      <c r="F12" s="279" t="s">
        <v>869</v>
      </c>
      <c r="G12" s="146"/>
      <c r="H12" s="140" t="str">
        <f t="shared" si="0"/>
        <v>Kennzahl unvollständig</v>
      </c>
      <c r="I12" s="216"/>
      <c r="J12" s="217"/>
      <c r="K12" s="216"/>
      <c r="M12" s="137" t="s">
        <v>910</v>
      </c>
      <c r="N12" s="137" t="s">
        <v>911</v>
      </c>
      <c r="O12" s="136" t="str">
        <f>IF(AND('Allgemeine Angaben'!$L$8="EPZ",ISNUMBER(Q12)),Q12,IF(AND('Allgemeine Angaben'!$L$8="EPZmax",ISNUMBER(S12)),S12,""))</f>
        <v/>
      </c>
      <c r="P12" s="136" t="str">
        <f>IF(AND('Allgemeine Angaben'!$L$8="EPZ",ISNUMBER(R12)),R12,IF(AND('Allgemeine Angaben'!$L$8="EPZmax",ISNUMBER(T12)),T12,""))</f>
        <v/>
      </c>
      <c r="Q12" s="137"/>
      <c r="R12" s="137">
        <v>1</v>
      </c>
      <c r="S12" s="137"/>
      <c r="T12" s="137">
        <v>2</v>
      </c>
    </row>
    <row r="13" spans="2:33" ht="51.75" thickBot="1" x14ac:dyDescent="0.25">
      <c r="B13" s="138">
        <v>10</v>
      </c>
      <c r="C13" s="278" t="s">
        <v>37</v>
      </c>
      <c r="D13" s="139" t="s">
        <v>30</v>
      </c>
      <c r="E13" s="141" t="str">
        <f>IF('Allgemeine Angaben'!$L$8="EPZ",M14,N14)</f>
        <v>mind. 1x jährlich</v>
      </c>
      <c r="F13" s="238" t="s">
        <v>862</v>
      </c>
      <c r="G13" s="148"/>
      <c r="H13" s="140" t="str">
        <f t="shared" si="0"/>
        <v>Kennzahl unvollständig</v>
      </c>
      <c r="I13" s="216"/>
      <c r="J13" s="220"/>
      <c r="K13" s="215"/>
      <c r="M13" s="137" t="s">
        <v>905</v>
      </c>
      <c r="N13" s="137" t="s">
        <v>905</v>
      </c>
      <c r="O13" s="136" t="str">
        <f>IF(AND('Allgemeine Angaben'!$L$8="EPZ",ISNUMBER(Q13)),Q13,IF(AND('Allgemeine Angaben'!$L$8="EPZmax",ISNUMBER(S13)),S13,""))</f>
        <v/>
      </c>
      <c r="P13" s="136" t="str">
        <f>IF(AND('Allgemeine Angaben'!$L$8="EPZ",ISNUMBER(R13)),R13,IF(AND('Allgemeine Angaben'!$L$8="EPZmax",ISNUMBER(T13)),T13,""))</f>
        <v/>
      </c>
      <c r="Q13" s="137"/>
      <c r="R13" s="137">
        <v>1</v>
      </c>
      <c r="S13" s="137"/>
      <c r="T13" s="137">
        <v>1</v>
      </c>
    </row>
    <row r="14" spans="2:33" ht="51.75" thickBot="1" x14ac:dyDescent="0.25">
      <c r="B14" s="138">
        <v>11</v>
      </c>
      <c r="C14" s="278" t="s">
        <v>38</v>
      </c>
      <c r="D14" s="139" t="s">
        <v>31</v>
      </c>
      <c r="E14" s="139" t="str">
        <f>IF('Allgemeine Angaben'!$L$8="EPZ",M14,N14)</f>
        <v>mind. 1x jährlich</v>
      </c>
      <c r="F14" s="238" t="s">
        <v>862</v>
      </c>
      <c r="G14" s="148"/>
      <c r="H14" s="140" t="str">
        <f t="shared" si="0"/>
        <v>Kennzahl unvollständig</v>
      </c>
      <c r="I14" s="216"/>
      <c r="J14" s="220"/>
      <c r="K14" s="215"/>
      <c r="M14" s="137" t="s">
        <v>905</v>
      </c>
      <c r="N14" s="137" t="s">
        <v>905</v>
      </c>
      <c r="O14" s="136" t="str">
        <f>IF(AND('Allgemeine Angaben'!$L$8="EPZ",ISNUMBER(Q14)),Q14,IF(AND('Allgemeine Angaben'!$L$8="EPZmax",ISNUMBER(S14)),S14,""))</f>
        <v/>
      </c>
      <c r="P14" s="136" t="str">
        <f>IF(AND('Allgemeine Angaben'!$L$8="EPZ",ISNUMBER(R14)),R14,IF(AND('Allgemeine Angaben'!$L$8="EPZmax",ISNUMBER(T14)),T14,""))</f>
        <v/>
      </c>
      <c r="Q14" s="137"/>
      <c r="R14" s="137">
        <v>1</v>
      </c>
      <c r="S14" s="137"/>
      <c r="T14" s="137">
        <v>1</v>
      </c>
    </row>
    <row r="15" spans="2:33" ht="39" thickBot="1" x14ac:dyDescent="0.25">
      <c r="B15" s="138">
        <v>12</v>
      </c>
      <c r="C15" s="142" t="s">
        <v>40</v>
      </c>
      <c r="D15" s="238" t="s">
        <v>921</v>
      </c>
      <c r="E15" s="141" t="str">
        <f>IF('Allgemeine Angaben'!$L$8="EPZ",M15,N15)</f>
        <v>mind. 1x pro Jahr (über mind. 4 Wochen)</v>
      </c>
      <c r="F15" s="238" t="s">
        <v>870</v>
      </c>
      <c r="G15" s="146"/>
      <c r="H15" s="140" t="str">
        <f t="shared" si="0"/>
        <v>Kennzahl unvollständig</v>
      </c>
      <c r="I15" s="216"/>
      <c r="J15" s="217"/>
      <c r="K15" s="216"/>
      <c r="M15" s="137" t="s">
        <v>337</v>
      </c>
      <c r="N15" s="137" t="s">
        <v>337</v>
      </c>
      <c r="O15" s="136" t="str">
        <f>IF(AND('Allgemeine Angaben'!$L$8="EPZ",ISNUMBER(Q15)),Q15,IF(AND('Allgemeine Angaben'!$L$8="EPZmax",ISNUMBER(S15)),S15,""))</f>
        <v/>
      </c>
      <c r="P15" s="136" t="str">
        <f>IF(AND('Allgemeine Angaben'!$L$8="EPZ",ISNUMBER(R15)),R15,IF(AND('Allgemeine Angaben'!$L$8="EPZmax",ISNUMBER(T15)),T15,""))</f>
        <v/>
      </c>
      <c r="Q15" s="137"/>
      <c r="R15" s="137">
        <v>1</v>
      </c>
      <c r="S15" s="137"/>
      <c r="T15" s="137">
        <v>1</v>
      </c>
    </row>
    <row r="16" spans="2:33" ht="39" thickBot="1" x14ac:dyDescent="0.25">
      <c r="B16" s="138">
        <v>13</v>
      </c>
      <c r="C16" s="142" t="s">
        <v>39</v>
      </c>
      <c r="D16" s="238" t="s">
        <v>909</v>
      </c>
      <c r="E16" s="362" t="s">
        <v>1082</v>
      </c>
      <c r="F16" s="238" t="s">
        <v>871</v>
      </c>
      <c r="G16" s="145"/>
      <c r="H16" s="140" t="str">
        <f t="shared" si="0"/>
        <v>Kennzahl unvollständig</v>
      </c>
      <c r="I16" s="216"/>
      <c r="J16" s="214"/>
      <c r="K16" s="222"/>
      <c r="M16" s="137" t="s">
        <v>312</v>
      </c>
      <c r="N16" s="137" t="s">
        <v>312</v>
      </c>
      <c r="O16" s="136" t="str">
        <f>IF(AND('Allgemeine Angaben'!$L$8="EPZ",ISNUMBER(Q16)),Q16,IF(AND('Allgemeine Angaben'!$L$8="EPZmax",ISNUMBER(S16)),S16,""))</f>
        <v/>
      </c>
      <c r="P16" s="136" t="str">
        <f>IF(AND('Allgemeine Angaben'!$L$8="EPZ",ISNUMBER(R16)),R16,IF(AND('Allgemeine Angaben'!$L$8="EPZmax",ISNUMBER(T16)),T16,""))</f>
        <v/>
      </c>
      <c r="Q16" s="137"/>
      <c r="R16" s="137"/>
      <c r="S16" s="137"/>
      <c r="T16" s="137"/>
    </row>
    <row r="17" spans="2:20" ht="39" thickBot="1" x14ac:dyDescent="0.25">
      <c r="B17" s="138">
        <v>14</v>
      </c>
      <c r="C17" s="142" t="s">
        <v>60</v>
      </c>
      <c r="D17" s="238" t="s">
        <v>904</v>
      </c>
      <c r="E17" s="139" t="str">
        <f>IF('Allgemeine Angaben'!$L$8="EPZ",M17,N17)</f>
        <v>Meldungen</v>
      </c>
      <c r="F17" s="242" t="s">
        <v>872</v>
      </c>
      <c r="G17" s="148"/>
      <c r="H17" s="140" t="str">
        <f t="shared" si="0"/>
        <v>Kennzahl unvollständig</v>
      </c>
      <c r="I17" s="216"/>
      <c r="J17" s="220"/>
      <c r="K17" s="215"/>
      <c r="M17" s="137" t="s">
        <v>873</v>
      </c>
      <c r="N17" s="137" t="s">
        <v>873</v>
      </c>
      <c r="O17" s="136" t="str">
        <f>IF(AND('Allgemeine Angaben'!$L$8="EPZ",ISNUMBER(Q17)),Q17,IF(AND('Allgemeine Angaben'!$L$8="EPZmax",ISNUMBER(S17)),S17,""))</f>
        <v/>
      </c>
      <c r="P17" s="136" t="str">
        <f>IF(AND('Allgemeine Angaben'!$L$8="EPZ",ISNUMBER(R17)),R17,IF(AND('Allgemeine Angaben'!$L$8="EPZmax",ISNUMBER(T17)),T17,""))</f>
        <v/>
      </c>
      <c r="Q17" s="137"/>
      <c r="R17" s="137"/>
      <c r="S17" s="137"/>
      <c r="T17" s="137"/>
    </row>
    <row r="18" spans="2:20" ht="26.25" thickBot="1" x14ac:dyDescent="0.25">
      <c r="B18" s="138">
        <v>15</v>
      </c>
      <c r="C18" s="359" t="s">
        <v>1079</v>
      </c>
      <c r="D18" s="238" t="s">
        <v>1181</v>
      </c>
      <c r="E18" s="360" t="s">
        <v>1082</v>
      </c>
      <c r="F18" s="242" t="s">
        <v>1083</v>
      </c>
      <c r="G18" s="361"/>
      <c r="H18" s="140" t="str">
        <f t="shared" si="0"/>
        <v>Kennzahl unvollständig</v>
      </c>
      <c r="I18" s="216"/>
      <c r="J18" s="220"/>
      <c r="K18" s="215"/>
      <c r="M18" s="137" t="s">
        <v>312</v>
      </c>
      <c r="N18" s="137" t="s">
        <v>312</v>
      </c>
      <c r="O18" s="136"/>
      <c r="P18" s="136"/>
      <c r="Q18" s="137"/>
      <c r="R18" s="137"/>
      <c r="S18" s="137"/>
      <c r="T18" s="137"/>
    </row>
    <row r="19" spans="2:20" ht="26.25" thickBot="1" x14ac:dyDescent="0.25">
      <c r="B19" s="138">
        <v>16</v>
      </c>
      <c r="C19" s="359" t="s">
        <v>1079</v>
      </c>
      <c r="D19" s="238" t="s">
        <v>1182</v>
      </c>
      <c r="E19" s="360" t="s">
        <v>1082</v>
      </c>
      <c r="F19" s="242" t="s">
        <v>1083</v>
      </c>
      <c r="G19" s="361"/>
      <c r="H19" s="140" t="str">
        <f t="shared" si="0"/>
        <v>Kennzahl unvollständig</v>
      </c>
      <c r="I19" s="216"/>
      <c r="J19" s="220"/>
      <c r="K19" s="215"/>
      <c r="M19" s="137" t="s">
        <v>312</v>
      </c>
      <c r="N19" s="137" t="s">
        <v>312</v>
      </c>
      <c r="O19" s="136"/>
      <c r="P19" s="136"/>
      <c r="Q19" s="137"/>
      <c r="R19" s="137"/>
      <c r="S19" s="137"/>
      <c r="T19" s="137"/>
    </row>
    <row r="20" spans="2:20" ht="51.75" thickBot="1" x14ac:dyDescent="0.25">
      <c r="B20" s="143">
        <v>17</v>
      </c>
      <c r="C20" s="144" t="s">
        <v>61</v>
      </c>
      <c r="D20" s="141" t="s">
        <v>313</v>
      </c>
      <c r="E20" s="141" t="str">
        <f>IF('Allgemeine Angaben'!$L$8="EPZ",M20,N20)</f>
        <v>nicht gemeldete Patienten</v>
      </c>
      <c r="F20" s="241" t="s">
        <v>930</v>
      </c>
      <c r="G20" s="146"/>
      <c r="H20" s="140" t="str">
        <f t="shared" si="0"/>
        <v>Kennzahl unvollständig</v>
      </c>
      <c r="I20" s="216"/>
      <c r="J20" s="223"/>
      <c r="K20" s="19"/>
      <c r="M20" s="137" t="s">
        <v>908</v>
      </c>
      <c r="N20" s="137" t="s">
        <v>908</v>
      </c>
      <c r="O20" s="136" t="str">
        <f>IF(AND('Allgemeine Angaben'!$L$8="EPZ",ISNUMBER(Q20)),Q20,IF(AND('Allgemeine Angaben'!$L$8="EPZmax",ISNUMBER(S20)),S20,""))</f>
        <v/>
      </c>
      <c r="P20" s="136" t="str">
        <f>IF(AND('Allgemeine Angaben'!$L$8="EPZ",ISNUMBER(R20)),R20,IF(AND('Allgemeine Angaben'!$L$8="EPZmax",ISNUMBER(T20)),T20,""))</f>
        <v/>
      </c>
      <c r="Q20" s="137"/>
      <c r="R20" s="137"/>
      <c r="S20" s="137"/>
      <c r="T20" s="137"/>
    </row>
    <row r="21" spans="2:20" x14ac:dyDescent="0.2"/>
    <row r="22" spans="2:20" ht="11.25" hidden="1" customHeight="1" x14ac:dyDescent="0.2"/>
    <row r="23" spans="2:20" ht="12" hidden="1" customHeight="1" x14ac:dyDescent="0.2"/>
    <row r="24" spans="2:20" ht="11.25" hidden="1" customHeight="1" x14ac:dyDescent="0.2"/>
    <row r="25" spans="2:20" ht="11.25" hidden="1" customHeight="1" x14ac:dyDescent="0.2"/>
    <row r="26" spans="2:20" ht="11.25" hidden="1" customHeight="1" x14ac:dyDescent="0.2"/>
    <row r="27" spans="2:20" ht="11.25" hidden="1" customHeight="1" x14ac:dyDescent="0.2"/>
    <row r="28" spans="2:20" ht="11.25" hidden="1" customHeight="1" x14ac:dyDescent="0.2"/>
    <row r="29" spans="2:20" ht="11.25" hidden="1" customHeight="1" x14ac:dyDescent="0.2"/>
    <row r="30" spans="2:20" ht="11.25" hidden="1" customHeight="1" x14ac:dyDescent="0.2"/>
    <row r="31" spans="2:20" ht="11.25" hidden="1" customHeight="1" x14ac:dyDescent="0.2"/>
    <row r="32" spans="2:20" ht="11.25" hidden="1" customHeight="1" x14ac:dyDescent="0.2"/>
    <row r="33" ht="11.25" hidden="1" customHeight="1" x14ac:dyDescent="0.2"/>
    <row r="34" ht="11.25" hidden="1" customHeight="1" x14ac:dyDescent="0.2"/>
    <row r="35" ht="11.25" hidden="1" customHeight="1" x14ac:dyDescent="0.2"/>
    <row r="36" ht="11.25" hidden="1" customHeight="1" x14ac:dyDescent="0.2"/>
    <row r="37" ht="11.25" hidden="1" customHeight="1" x14ac:dyDescent="0.2"/>
    <row r="38" ht="11.25" hidden="1" customHeight="1" x14ac:dyDescent="0.2"/>
    <row r="39" ht="11.25" hidden="1" customHeight="1" x14ac:dyDescent="0.2"/>
    <row r="40" ht="11.25" hidden="1" customHeight="1" x14ac:dyDescent="0.2"/>
    <row r="41" ht="11.25" hidden="1" customHeight="1" x14ac:dyDescent="0.2"/>
    <row r="42" ht="11.25" hidden="1" customHeight="1" x14ac:dyDescent="0.2"/>
    <row r="43" ht="11.25" hidden="1" customHeight="1" x14ac:dyDescent="0.2"/>
    <row r="44" ht="11.25" hidden="1" customHeight="1" x14ac:dyDescent="0.2"/>
    <row r="45" ht="11.25" hidden="1" customHeight="1" x14ac:dyDescent="0.2"/>
    <row r="46" ht="11.25" hidden="1" customHeight="1" x14ac:dyDescent="0.2"/>
    <row r="47" ht="11.25" hidden="1" customHeight="1" x14ac:dyDescent="0.2"/>
    <row r="48" ht="11.25" hidden="1" customHeight="1" x14ac:dyDescent="0.2"/>
    <row r="49" ht="11.25" hidden="1" customHeight="1" x14ac:dyDescent="0.2"/>
    <row r="50" ht="11.25" hidden="1" customHeight="1" x14ac:dyDescent="0.2"/>
    <row r="51" ht="11.25" hidden="1" customHeight="1" x14ac:dyDescent="0.2"/>
    <row r="52" ht="11.25" hidden="1" customHeight="1" x14ac:dyDescent="0.2"/>
    <row r="53" ht="11.25" hidden="1" customHeight="1" x14ac:dyDescent="0.2"/>
    <row r="54" ht="11.25" hidden="1" customHeight="1" x14ac:dyDescent="0.2"/>
    <row r="55" ht="11.25" hidden="1" customHeight="1" x14ac:dyDescent="0.2"/>
    <row r="56" ht="11.25" hidden="1" customHeight="1" x14ac:dyDescent="0.2"/>
    <row r="57" ht="11.25" hidden="1" customHeight="1" x14ac:dyDescent="0.2"/>
    <row r="58" ht="11.25" hidden="1" customHeight="1" x14ac:dyDescent="0.2"/>
    <row r="59" ht="11.25" hidden="1" customHeight="1" x14ac:dyDescent="0.2"/>
    <row r="60" ht="11.25" hidden="1" customHeight="1" x14ac:dyDescent="0.2"/>
    <row r="61" ht="11.25" hidden="1" customHeight="1" x14ac:dyDescent="0.2"/>
    <row r="62" ht="11.25" hidden="1" customHeight="1" x14ac:dyDescent="0.2"/>
    <row r="63" ht="11.25" hidden="1" customHeight="1" x14ac:dyDescent="0.2"/>
    <row r="64" ht="11.25" hidden="1" customHeight="1" x14ac:dyDescent="0.2"/>
    <row r="65" ht="11.25" hidden="1" customHeight="1" x14ac:dyDescent="0.2"/>
    <row r="66" ht="11.25" hidden="1" customHeight="1" x14ac:dyDescent="0.2"/>
    <row r="67" ht="11.25" hidden="1" customHeight="1" x14ac:dyDescent="0.2"/>
    <row r="68" ht="11.25" hidden="1" customHeight="1" x14ac:dyDescent="0.2"/>
    <row r="69" ht="11.25" hidden="1" customHeight="1" x14ac:dyDescent="0.2"/>
    <row r="70" ht="11.25" hidden="1" customHeight="1" x14ac:dyDescent="0.2"/>
    <row r="71" ht="11.25" hidden="1" customHeight="1" x14ac:dyDescent="0.2"/>
    <row r="72" ht="11.25" hidden="1" customHeight="1" x14ac:dyDescent="0.2"/>
    <row r="73" ht="11.25" hidden="1" customHeight="1" x14ac:dyDescent="0.2"/>
    <row r="74" ht="11.25" hidden="1" customHeight="1" x14ac:dyDescent="0.2"/>
    <row r="75" ht="11.25" hidden="1" customHeight="1" x14ac:dyDescent="0.2"/>
    <row r="76" ht="11.25" hidden="1" customHeight="1" x14ac:dyDescent="0.2"/>
    <row r="77" ht="11.25" hidden="1" customHeight="1" x14ac:dyDescent="0.2"/>
    <row r="78" ht="11.25" hidden="1" customHeight="1" x14ac:dyDescent="0.2"/>
    <row r="79" ht="11.25" hidden="1" customHeight="1" x14ac:dyDescent="0.2"/>
    <row r="80" ht="11.25" hidden="1" customHeight="1" x14ac:dyDescent="0.2"/>
    <row r="81" ht="11.25" hidden="1" customHeight="1" x14ac:dyDescent="0.2"/>
    <row r="82" ht="11.25" hidden="1" customHeight="1" x14ac:dyDescent="0.2"/>
    <row r="83" ht="11.25" hidden="1" customHeight="1" x14ac:dyDescent="0.2"/>
    <row r="84" ht="11.25" hidden="1" customHeight="1" x14ac:dyDescent="0.2"/>
    <row r="85" ht="11.25" hidden="1" customHeight="1" x14ac:dyDescent="0.2"/>
    <row r="86" ht="11.25" hidden="1" customHeight="1" x14ac:dyDescent="0.2"/>
    <row r="87" ht="11.25" hidden="1" customHeight="1" x14ac:dyDescent="0.2"/>
    <row r="88" ht="11.25" hidden="1" customHeight="1" x14ac:dyDescent="0.2"/>
    <row r="89" ht="11.25" hidden="1" customHeight="1" x14ac:dyDescent="0.2"/>
    <row r="90" ht="11.25" hidden="1" customHeight="1" x14ac:dyDescent="0.2"/>
    <row r="91" ht="11.25" hidden="1" customHeight="1" x14ac:dyDescent="0.2"/>
    <row r="92" ht="11.25" hidden="1" customHeight="1" x14ac:dyDescent="0.2"/>
    <row r="93" ht="11.25" hidden="1" customHeight="1" x14ac:dyDescent="0.2"/>
    <row r="94" ht="11.25" hidden="1" customHeight="1" x14ac:dyDescent="0.2"/>
    <row r="95" ht="11.25" hidden="1" customHeight="1" x14ac:dyDescent="0.2"/>
    <row r="96" ht="11.25" hidden="1" customHeight="1" x14ac:dyDescent="0.2"/>
    <row r="97" ht="11.25" hidden="1" customHeight="1" x14ac:dyDescent="0.2"/>
    <row r="98" ht="11.25" hidden="1" customHeight="1" x14ac:dyDescent="0.2"/>
    <row r="99" ht="11.25" hidden="1" customHeight="1" x14ac:dyDescent="0.2"/>
    <row r="100" ht="11.25" hidden="1" customHeight="1" x14ac:dyDescent="0.2"/>
    <row r="101" ht="11.25" hidden="1" customHeight="1" x14ac:dyDescent="0.2"/>
    <row r="102" ht="11.25" hidden="1" customHeight="1" x14ac:dyDescent="0.2"/>
    <row r="103" ht="11.25" hidden="1" customHeight="1" x14ac:dyDescent="0.2"/>
    <row r="104" ht="11.25" hidden="1" customHeight="1" x14ac:dyDescent="0.2"/>
    <row r="513" x14ac:dyDescent="0.2"/>
    <row r="514" x14ac:dyDescent="0.2"/>
    <row r="523" x14ac:dyDescent="0.2"/>
  </sheetData>
  <sheetProtection algorithmName="SHA-512" hashValue="Zov0KRMttVZ1jZOlt7SBnvWh0LVuHl+jXbPW8WbomEKl9AiC4PSPsKhxmQ+KRxQgoYQpk7wAxzTB4lOxyeIAVw==" saltValue="9p4n+zH4qaFmUZaaesOzNA==" spinCount="100000" sheet="1" selectLockedCells="1"/>
  <mergeCells count="5">
    <mergeCell ref="J2:K2"/>
    <mergeCell ref="D10:D11"/>
    <mergeCell ref="C7:C8"/>
    <mergeCell ref="C10:C11"/>
    <mergeCell ref="C3:K3"/>
  </mergeCells>
  <conditionalFormatting sqref="C3 L3:AG3">
    <cfRule type="containsText" dxfId="51" priority="2" operator="containsText" text="Bitte füllen Sie die Angaben zum EndoProthetikZentrum im Tabellenblatt 'Allgemeine Angaben' vollständig aus.">
      <formula>NOT(ISERROR(SEARCH("Bitte füllen Sie die Angaben zum EndoProthetikZentrum im Tabellenblatt 'Allgemeine Angaben' vollständig aus.",C3)))</formula>
    </cfRule>
  </conditionalFormatting>
  <conditionalFormatting sqref="G6:G20">
    <cfRule type="containsBlanks" dxfId="50" priority="1">
      <formula>LEN(TRIM(G6))=0</formula>
    </cfRule>
  </conditionalFormatting>
  <conditionalFormatting sqref="H6:H20">
    <cfRule type="cellIs" dxfId="49" priority="38" operator="equal">
      <formula>"Kennzahl nicht erfüllt"</formula>
    </cfRule>
    <cfRule type="cellIs" dxfId="48" priority="39" operator="equal">
      <formula>"Kennzahl unvollständig"</formula>
    </cfRule>
  </conditionalFormatting>
  <conditionalFormatting sqref="I6:I20">
    <cfRule type="expression" dxfId="47" priority="3">
      <formula>AND(I6="",OR(H6="Kennzahl nicht erfüllt",H6="Kennzahl unvollständig"))</formula>
    </cfRule>
  </conditionalFormatting>
  <dataValidations count="3">
    <dataValidation type="whole" operator="greaterThanOrEqual" allowBlank="1" showInputMessage="1" showErrorMessage="1" error="Eingabe einer ganzen Zahl." sqref="G6:G17 G20" xr:uid="{00000000-0002-0000-0400-000000000000}">
      <formula1>0</formula1>
    </dataValidation>
    <dataValidation type="textLength" operator="lessThanOrEqual" allowBlank="1" showInputMessage="1" showErrorMessage="1" error="Textlänge ist auf 1000 Zeichen begrenzt." sqref="I6:K20" xr:uid="{00000000-0002-0000-0400-000001000000}">
      <formula1>1000</formula1>
    </dataValidation>
    <dataValidation type="decimal" operator="greaterThanOrEqual" allowBlank="1" showInputMessage="1" showErrorMessage="1" error="Eingabe einer ganzen Zahl." sqref="G18:G19" xr:uid="{386A2041-4DBC-4FD9-92A8-DE6562E2EEC2}">
      <formula1>0</formula1>
    </dataValidation>
  </dataValidations>
  <hyperlinks>
    <hyperlink ref="C9" location="_2.5.3" display="2.5.3" xr:uid="{00000000-0004-0000-0400-000000000000}"/>
    <hyperlink ref="C12" location="_2.8" display="2.8" xr:uid="{00000000-0004-0000-0400-000001000000}"/>
    <hyperlink ref="C13" location="_3.1.1" display="3.1.1" xr:uid="{00000000-0004-0000-0400-000002000000}"/>
    <hyperlink ref="C14" location="_3.1.2" display="3.1.2" xr:uid="{00000000-0004-0000-0400-000003000000}"/>
    <hyperlink ref="C17" location="_3.2.11" display="3.2.11" xr:uid="{00000000-0004-0000-0400-000004000000}"/>
    <hyperlink ref="C20" location="_3.2.11" display="3.2.11" xr:uid="{00000000-0004-0000-0400-000005000000}"/>
    <hyperlink ref="J2" location="Inhalt!A1" display="zurück zum Inhaltsverzeichnis" xr:uid="{00000000-0004-0000-0400-000006000000}"/>
    <hyperlink ref="J2:K2" location="'Vorwort &amp; Inhaltsverzeichnis'!C43" display="zurück zum Inhaltsverzeichnis" xr:uid="{00000000-0004-0000-0400-000007000000}"/>
  </hyperlinks>
  <pageMargins left="0.25" right="0.25" top="0.75" bottom="0.75" header="0.3" footer="0.3"/>
  <pageSetup paperSize="9" scale="78" fitToHeight="0" orientation="landscape" r:id="rId1"/>
  <ignoredErrors>
    <ignoredError sqref="C13 C21:C104 C20 C6 C7 C9 C12 C14 C15 C17:C19 C10 C16" twoDigitTextYear="1"/>
    <ignoredError sqref="E13"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4B26-AABB-4014-B013-081550DC827A}">
  <dimension ref="A1:XEZ204"/>
  <sheetViews>
    <sheetView showGridLines="0" tabSelected="1" zoomScale="85" zoomScaleNormal="85" workbookViewId="0">
      <selection activeCell="D9" sqref="D9"/>
    </sheetView>
  </sheetViews>
  <sheetFormatPr baseColWidth="10" defaultColWidth="0" defaultRowHeight="12.75" customHeight="1" zeroHeight="1" x14ac:dyDescent="0.2"/>
  <cols>
    <col min="1" max="1" width="1.85546875" style="185" customWidth="1"/>
    <col min="2" max="2" width="5.42578125" style="371" customWidth="1"/>
    <col min="3" max="3" width="46.42578125" style="233" customWidth="1"/>
    <col min="4" max="4" width="27.140625" style="233" customWidth="1"/>
    <col min="5" max="6" width="46.42578125" style="233" customWidth="1"/>
    <col min="7" max="7" width="2.85546875" style="185" customWidth="1"/>
    <col min="8" max="8" width="2.85546875" style="373" hidden="1" customWidth="1"/>
    <col min="9" max="9" width="29.42578125" style="265" hidden="1" customWidth="1"/>
    <col min="10" max="10" width="18.28515625" style="185" hidden="1" customWidth="1"/>
    <col min="11" max="11" width="3.42578125" style="185" hidden="1" customWidth="1"/>
    <col min="12" max="24" width="11.42578125" style="185" hidden="1" customWidth="1"/>
    <col min="25" max="35" width="11.42578125" style="265" hidden="1" customWidth="1"/>
    <col min="36" max="16384" width="11.42578125" style="185" hidden="1"/>
  </cols>
  <sheetData>
    <row r="1" spans="2:33" s="246" customFormat="1" ht="18.75" customHeight="1" x14ac:dyDescent="0.25">
      <c r="B1" s="368"/>
      <c r="H1" s="369"/>
      <c r="I1" s="370"/>
    </row>
    <row r="2" spans="2:33" s="246" customFormat="1" ht="18.75" customHeight="1" x14ac:dyDescent="0.25">
      <c r="B2" s="368"/>
      <c r="H2" s="369"/>
      <c r="I2" s="370"/>
    </row>
    <row r="3" spans="2:33" s="265" customFormat="1" ht="8.25" customHeight="1" x14ac:dyDescent="0.2">
      <c r="B3" s="371"/>
      <c r="C3" s="153"/>
      <c r="D3" s="153"/>
      <c r="E3" s="372"/>
      <c r="F3" s="153"/>
      <c r="G3" s="185"/>
      <c r="H3" s="373"/>
      <c r="J3" s="185"/>
      <c r="K3" s="185"/>
      <c r="L3" s="185"/>
      <c r="M3" s="185"/>
      <c r="N3" s="185"/>
      <c r="O3" s="374"/>
      <c r="P3" s="374"/>
      <c r="Q3" s="374"/>
      <c r="R3" s="374"/>
      <c r="S3" s="374"/>
      <c r="T3" s="374"/>
      <c r="U3" s="374"/>
      <c r="V3" s="374"/>
      <c r="W3" s="185"/>
      <c r="X3" s="375"/>
      <c r="Y3" s="374"/>
      <c r="Z3" s="374"/>
      <c r="AA3" s="374"/>
      <c r="AB3" s="374"/>
      <c r="AC3" s="374"/>
      <c r="AD3" s="374"/>
      <c r="AE3" s="374"/>
      <c r="AF3" s="374"/>
      <c r="AG3" s="374"/>
    </row>
    <row r="4" spans="2:33" s="265" customFormat="1" ht="25.5" x14ac:dyDescent="0.2">
      <c r="B4" s="371"/>
      <c r="C4" s="376" t="s">
        <v>1108</v>
      </c>
      <c r="D4" s="402"/>
      <c r="E4" s="233"/>
      <c r="F4" s="377"/>
      <c r="G4" s="185"/>
      <c r="H4" s="373"/>
      <c r="I4" s="372"/>
      <c r="J4" s="372"/>
      <c r="K4" s="185"/>
      <c r="L4" s="185"/>
      <c r="M4" s="185"/>
      <c r="N4" s="185"/>
      <c r="O4" s="374"/>
      <c r="P4" s="374"/>
      <c r="Q4" s="374"/>
      <c r="R4" s="374"/>
      <c r="S4" s="374"/>
      <c r="T4" s="374"/>
      <c r="U4" s="374"/>
      <c r="V4" s="374"/>
      <c r="W4" s="185"/>
      <c r="X4" s="375"/>
      <c r="Y4" s="374"/>
      <c r="Z4" s="374"/>
      <c r="AA4" s="374"/>
      <c r="AB4" s="374"/>
      <c r="AC4" s="374"/>
      <c r="AD4" s="374"/>
      <c r="AE4" s="374"/>
      <c r="AF4" s="374"/>
      <c r="AG4" s="374"/>
    </row>
    <row r="5" spans="2:33" s="265" customFormat="1" ht="24.75" customHeight="1" x14ac:dyDescent="0.2">
      <c r="B5" s="371"/>
      <c r="C5" s="379" t="s">
        <v>1109</v>
      </c>
      <c r="D5" s="405">
        <f>Kennzahlen!G20</f>
        <v>0</v>
      </c>
      <c r="E5" s="380"/>
      <c r="F5" s="378"/>
      <c r="G5" s="185"/>
      <c r="H5" s="373"/>
      <c r="I5" s="367"/>
      <c r="J5" s="381"/>
      <c r="K5" s="185"/>
      <c r="L5" s="185"/>
      <c r="M5" s="185"/>
      <c r="N5" s="185"/>
      <c r="O5" s="374"/>
      <c r="P5" s="374"/>
      <c r="Q5" s="374"/>
      <c r="R5" s="382"/>
      <c r="S5" s="382"/>
      <c r="T5" s="185"/>
      <c r="U5" s="185"/>
      <c r="V5" s="185"/>
      <c r="W5" s="185"/>
      <c r="X5" s="185"/>
    </row>
    <row r="6" spans="2:33" s="265" customFormat="1" ht="24.75" customHeight="1" x14ac:dyDescent="0.2">
      <c r="B6" s="371"/>
      <c r="C6" s="383" t="s">
        <v>1110</v>
      </c>
      <c r="D6" s="403"/>
      <c r="E6" s="380"/>
      <c r="F6" s="378"/>
      <c r="G6" s="185"/>
      <c r="H6" s="373"/>
      <c r="I6" s="367"/>
      <c r="J6" s="381"/>
      <c r="K6" s="185"/>
      <c r="L6" s="185"/>
      <c r="M6" s="185"/>
      <c r="N6" s="185"/>
      <c r="O6" s="374"/>
      <c r="P6" s="374"/>
      <c r="Q6" s="374"/>
      <c r="R6" s="382"/>
      <c r="S6" s="382"/>
      <c r="T6" s="185"/>
      <c r="U6" s="185"/>
      <c r="V6" s="185"/>
      <c r="W6" s="185"/>
      <c r="X6" s="185"/>
    </row>
    <row r="7" spans="2:33" s="265" customFormat="1" ht="24.75" customHeight="1" x14ac:dyDescent="0.2">
      <c r="B7" s="371"/>
      <c r="C7" s="233"/>
      <c r="D7" s="233"/>
      <c r="E7" s="380"/>
      <c r="F7" s="378"/>
      <c r="G7" s="185"/>
      <c r="H7" s="373"/>
      <c r="J7" s="185"/>
      <c r="K7" s="185"/>
      <c r="L7" s="185"/>
      <c r="M7" s="185"/>
      <c r="N7" s="185"/>
      <c r="O7" s="374"/>
      <c r="P7" s="374"/>
      <c r="Q7" s="374"/>
      <c r="R7" s="382"/>
      <c r="S7" s="382"/>
      <c r="T7" s="185"/>
      <c r="U7" s="185"/>
      <c r="V7" s="185"/>
      <c r="W7" s="185"/>
      <c r="X7" s="185"/>
    </row>
    <row r="8" spans="2:33" s="265" customFormat="1" ht="24.75" customHeight="1" x14ac:dyDescent="0.2">
      <c r="B8" s="371"/>
      <c r="C8" s="379" t="s">
        <v>1178</v>
      </c>
      <c r="D8" s="402"/>
      <c r="E8" s="380"/>
      <c r="F8" s="378"/>
      <c r="G8" s="185"/>
      <c r="H8" s="373"/>
      <c r="J8" s="185"/>
      <c r="K8" s="185"/>
      <c r="L8" s="185"/>
      <c r="M8" s="185"/>
      <c r="N8" s="185"/>
      <c r="O8" s="374"/>
      <c r="P8" s="374"/>
      <c r="Q8" s="374"/>
      <c r="R8" s="382"/>
      <c r="S8" s="382"/>
      <c r="T8" s="185"/>
      <c r="U8" s="185"/>
      <c r="V8" s="185"/>
      <c r="W8" s="185"/>
      <c r="X8" s="185"/>
    </row>
    <row r="9" spans="2:33" s="265" customFormat="1" ht="25.5" x14ac:dyDescent="0.2">
      <c r="B9" s="371"/>
      <c r="C9" s="379" t="s">
        <v>1111</v>
      </c>
      <c r="D9" s="402"/>
      <c r="E9" s="380"/>
      <c r="F9" s="377"/>
      <c r="G9" s="185"/>
      <c r="H9" s="373"/>
      <c r="J9" s="185"/>
      <c r="K9" s="185"/>
      <c r="L9" s="185"/>
      <c r="M9" s="185"/>
      <c r="N9" s="185"/>
      <c r="O9" s="374"/>
      <c r="P9" s="374"/>
      <c r="Q9" s="374"/>
      <c r="R9" s="382"/>
      <c r="S9" s="382"/>
      <c r="T9" s="185"/>
      <c r="U9" s="185"/>
      <c r="V9" s="185"/>
      <c r="W9" s="185"/>
      <c r="X9" s="185"/>
    </row>
    <row r="10" spans="2:33" s="265" customFormat="1" ht="24.75" customHeight="1" x14ac:dyDescent="0.2">
      <c r="B10" s="371"/>
      <c r="C10" s="379" t="s">
        <v>1112</v>
      </c>
      <c r="D10" s="402"/>
      <c r="E10" s="380"/>
      <c r="F10" s="378"/>
      <c r="G10" s="185"/>
      <c r="H10" s="373"/>
      <c r="J10" s="185"/>
      <c r="K10" s="185"/>
      <c r="L10" s="185"/>
      <c r="M10" s="185"/>
      <c r="N10" s="185"/>
      <c r="O10" s="374"/>
      <c r="P10" s="374"/>
      <c r="Q10" s="374"/>
      <c r="R10" s="382"/>
      <c r="S10" s="382"/>
      <c r="T10" s="185"/>
      <c r="U10" s="185"/>
      <c r="V10" s="185"/>
      <c r="W10" s="185"/>
      <c r="X10" s="185"/>
    </row>
    <row r="11" spans="2:33" s="265" customFormat="1" ht="24.75" customHeight="1" x14ac:dyDescent="0.2">
      <c r="B11" s="371"/>
      <c r="C11" s="384" t="s">
        <v>1113</v>
      </c>
      <c r="D11" s="378"/>
      <c r="E11" s="380"/>
      <c r="F11" s="378"/>
      <c r="G11" s="185"/>
      <c r="H11" s="373"/>
      <c r="J11" s="185"/>
      <c r="K11" s="185"/>
      <c r="L11" s="185"/>
      <c r="M11" s="185"/>
      <c r="N11" s="185"/>
      <c r="O11" s="374"/>
      <c r="P11" s="374"/>
      <c r="Q11" s="374"/>
      <c r="R11" s="382"/>
      <c r="S11" s="382"/>
      <c r="T11" s="185"/>
      <c r="U11" s="185"/>
      <c r="V11" s="185"/>
      <c r="W11" s="185"/>
      <c r="X11" s="185"/>
    </row>
    <row r="12" spans="2:33" s="265" customFormat="1" ht="24.75" customHeight="1" x14ac:dyDescent="0.2">
      <c r="B12" s="371"/>
      <c r="C12" s="378"/>
      <c r="D12" s="378"/>
      <c r="E12" s="380"/>
      <c r="F12" s="378"/>
      <c r="G12" s="185"/>
      <c r="H12" s="373"/>
      <c r="J12" s="185"/>
      <c r="K12" s="185"/>
      <c r="L12" s="185"/>
      <c r="M12" s="185"/>
      <c r="N12" s="185"/>
      <c r="O12" s="374"/>
      <c r="P12" s="374"/>
      <c r="Q12" s="374"/>
      <c r="R12" s="382"/>
      <c r="S12" s="382"/>
      <c r="T12" s="185"/>
      <c r="U12" s="185"/>
      <c r="V12" s="185"/>
      <c r="W12" s="185"/>
      <c r="X12" s="185"/>
    </row>
    <row r="13" spans="2:33" s="265" customFormat="1" ht="24.75" hidden="1" customHeight="1" x14ac:dyDescent="0.2">
      <c r="B13" s="371"/>
      <c r="C13" s="378"/>
      <c r="D13" s="378"/>
      <c r="E13" s="380"/>
      <c r="F13" s="378"/>
      <c r="G13" s="185"/>
      <c r="H13" s="373"/>
      <c r="J13" s="185"/>
      <c r="K13" s="185"/>
      <c r="L13" s="185"/>
      <c r="M13" s="185"/>
      <c r="N13" s="185"/>
      <c r="O13" s="374"/>
      <c r="P13" s="374"/>
      <c r="Q13" s="374"/>
      <c r="R13" s="382"/>
      <c r="S13" s="382"/>
      <c r="T13" s="185"/>
      <c r="U13" s="185"/>
      <c r="V13" s="185"/>
      <c r="W13" s="185"/>
      <c r="X13" s="185"/>
    </row>
    <row r="14" spans="2:33" s="265" customFormat="1" ht="24.75" hidden="1" customHeight="1" x14ac:dyDescent="0.2">
      <c r="B14" s="371"/>
      <c r="C14" s="378"/>
      <c r="D14" s="378"/>
      <c r="E14" s="380"/>
      <c r="F14" s="378"/>
      <c r="G14" s="185"/>
      <c r="H14" s="373"/>
      <c r="J14" s="185"/>
      <c r="K14" s="185"/>
      <c r="L14" s="185"/>
      <c r="M14" s="185"/>
      <c r="N14" s="185"/>
      <c r="O14" s="374"/>
      <c r="P14" s="374"/>
      <c r="Q14" s="374"/>
      <c r="R14" s="382"/>
      <c r="S14" s="382"/>
      <c r="T14" s="185"/>
      <c r="U14" s="185"/>
      <c r="V14" s="185"/>
      <c r="W14" s="185"/>
      <c r="X14" s="185"/>
    </row>
    <row r="15" spans="2:33" s="265" customFormat="1" ht="24.75" hidden="1" customHeight="1" x14ac:dyDescent="0.2">
      <c r="B15" s="371"/>
      <c r="C15" s="378"/>
      <c r="D15" s="378"/>
      <c r="E15" s="380"/>
      <c r="F15" s="378"/>
      <c r="G15" s="185"/>
      <c r="H15" s="373"/>
      <c r="J15" s="185"/>
      <c r="K15" s="185"/>
      <c r="L15" s="185"/>
      <c r="M15" s="185"/>
      <c r="N15" s="185"/>
      <c r="O15" s="374"/>
      <c r="P15" s="374"/>
      <c r="Q15" s="374"/>
      <c r="R15" s="382"/>
      <c r="S15" s="382"/>
      <c r="T15" s="185"/>
      <c r="U15" s="185"/>
      <c r="V15" s="185"/>
      <c r="W15" s="185"/>
      <c r="X15" s="185"/>
    </row>
    <row r="16" spans="2:33" s="265" customFormat="1" ht="24.75" hidden="1" customHeight="1" x14ac:dyDescent="0.2">
      <c r="B16" s="371"/>
      <c r="C16" s="378"/>
      <c r="D16" s="378"/>
      <c r="E16" s="380"/>
      <c r="F16" s="378"/>
      <c r="G16" s="185"/>
      <c r="H16" s="373"/>
      <c r="J16" s="185"/>
      <c r="K16" s="185"/>
      <c r="L16" s="185"/>
      <c r="M16" s="185"/>
      <c r="N16" s="185"/>
      <c r="O16" s="374"/>
      <c r="P16" s="374"/>
      <c r="Q16" s="374"/>
      <c r="R16" s="382"/>
      <c r="S16" s="382"/>
      <c r="T16" s="185"/>
      <c r="U16" s="185"/>
      <c r="V16" s="185"/>
      <c r="W16" s="185"/>
      <c r="X16" s="185"/>
    </row>
    <row r="17" spans="2:24" s="265" customFormat="1" ht="24.75" customHeight="1" x14ac:dyDescent="0.2">
      <c r="B17" s="385"/>
      <c r="C17" s="408" t="s">
        <v>1179</v>
      </c>
      <c r="D17" s="402"/>
      <c r="E17" s="385"/>
      <c r="F17" s="385"/>
      <c r="G17" s="386"/>
      <c r="H17" s="373"/>
      <c r="J17" s="185"/>
      <c r="K17" s="185"/>
      <c r="L17" s="185"/>
      <c r="M17" s="185"/>
      <c r="N17" s="185"/>
      <c r="O17" s="374"/>
      <c r="P17" s="374"/>
      <c r="Q17" s="374"/>
      <c r="R17" s="382"/>
      <c r="S17" s="382"/>
      <c r="T17" s="185"/>
      <c r="U17" s="185"/>
      <c r="V17" s="185"/>
      <c r="W17" s="185"/>
      <c r="X17" s="185"/>
    </row>
    <row r="18" spans="2:24" s="265" customFormat="1" ht="24.75" customHeight="1" x14ac:dyDescent="0.2">
      <c r="B18" s="387" t="s">
        <v>307</v>
      </c>
      <c r="C18" s="388" t="s">
        <v>1114</v>
      </c>
      <c r="D18" s="389" t="s">
        <v>1115</v>
      </c>
      <c r="E18" s="388" t="s">
        <v>1116</v>
      </c>
      <c r="F18" s="390" t="s">
        <v>1117</v>
      </c>
      <c r="G18" s="185"/>
      <c r="H18" s="373"/>
      <c r="J18" s="185"/>
      <c r="K18" s="185"/>
      <c r="L18" s="185"/>
      <c r="M18" s="185"/>
      <c r="N18" s="185"/>
      <c r="O18" s="374"/>
      <c r="P18" s="374"/>
      <c r="Q18" s="374"/>
      <c r="R18" s="382"/>
      <c r="S18" s="382"/>
      <c r="T18" s="185"/>
      <c r="U18" s="185"/>
      <c r="V18" s="185"/>
      <c r="W18" s="185"/>
      <c r="X18" s="185"/>
    </row>
    <row r="19" spans="2:24" s="265" customFormat="1" ht="25.5" hidden="1" x14ac:dyDescent="0.2">
      <c r="B19" s="388" t="s">
        <v>1118</v>
      </c>
      <c r="C19" s="391" t="s">
        <v>1119</v>
      </c>
      <c r="D19" s="392"/>
      <c r="E19" s="393"/>
      <c r="F19" s="394"/>
      <c r="G19" s="185"/>
      <c r="H19" s="373"/>
      <c r="J19" s="185"/>
      <c r="K19" s="185"/>
      <c r="L19" s="185"/>
      <c r="M19" s="185"/>
      <c r="N19" s="185"/>
      <c r="O19" s="374"/>
      <c r="P19" s="374"/>
      <c r="Q19" s="374"/>
      <c r="R19" s="382"/>
      <c r="S19" s="382"/>
      <c r="T19" s="185"/>
      <c r="U19" s="185"/>
      <c r="V19" s="185"/>
      <c r="W19" s="185"/>
      <c r="X19" s="185"/>
    </row>
    <row r="20" spans="2:24" s="265" customFormat="1" ht="25.5" x14ac:dyDescent="0.2">
      <c r="B20" s="388" t="s">
        <v>1118</v>
      </c>
      <c r="C20" s="395" t="s">
        <v>1120</v>
      </c>
      <c r="D20" s="404"/>
      <c r="E20" s="396"/>
      <c r="F20" s="397"/>
      <c r="G20" s="185"/>
      <c r="H20" s="373"/>
      <c r="J20" s="185"/>
      <c r="K20" s="185"/>
      <c r="L20" s="185"/>
      <c r="M20" s="185"/>
      <c r="N20" s="185"/>
      <c r="O20" s="374"/>
      <c r="P20" s="374"/>
      <c r="Q20" s="374"/>
      <c r="R20" s="382"/>
      <c r="S20" s="382"/>
      <c r="T20" s="185"/>
      <c r="U20" s="185"/>
      <c r="V20" s="185"/>
      <c r="W20" s="185"/>
      <c r="X20" s="185"/>
    </row>
    <row r="21" spans="2:24" s="265" customFormat="1" ht="25.5" x14ac:dyDescent="0.2">
      <c r="B21" s="388" t="s">
        <v>1121</v>
      </c>
      <c r="C21" s="391" t="s">
        <v>1122</v>
      </c>
      <c r="D21" s="404"/>
      <c r="E21" s="398"/>
      <c r="F21" s="394"/>
      <c r="G21" s="185"/>
      <c r="H21" s="373"/>
      <c r="J21" s="185"/>
      <c r="K21" s="185"/>
      <c r="L21" s="185"/>
      <c r="M21" s="185"/>
      <c r="N21" s="185"/>
      <c r="O21" s="374"/>
      <c r="P21" s="374"/>
      <c r="Q21" s="374"/>
      <c r="R21" s="382"/>
      <c r="S21" s="382"/>
      <c r="T21" s="185"/>
      <c r="U21" s="185"/>
      <c r="V21" s="185"/>
      <c r="W21" s="185"/>
      <c r="X21" s="185"/>
    </row>
    <row r="22" spans="2:24" s="265" customFormat="1" ht="25.5" hidden="1" x14ac:dyDescent="0.2">
      <c r="B22" s="388" t="s">
        <v>1118</v>
      </c>
      <c r="C22" s="395" t="s">
        <v>1123</v>
      </c>
      <c r="D22" s="404"/>
      <c r="E22" s="396"/>
      <c r="F22" s="397"/>
      <c r="G22" s="185"/>
      <c r="H22" s="373"/>
      <c r="J22" s="185"/>
      <c r="K22" s="185"/>
      <c r="L22" s="185"/>
      <c r="M22" s="185"/>
      <c r="N22" s="185"/>
      <c r="O22" s="374"/>
      <c r="P22" s="374"/>
      <c r="Q22" s="374"/>
      <c r="R22" s="382"/>
      <c r="S22" s="382"/>
      <c r="T22" s="185"/>
      <c r="U22" s="185"/>
      <c r="V22" s="185"/>
      <c r="W22" s="185"/>
      <c r="X22" s="185"/>
    </row>
    <row r="23" spans="2:24" s="265" customFormat="1" ht="25.5" hidden="1" x14ac:dyDescent="0.2">
      <c r="B23" s="388" t="s">
        <v>1121</v>
      </c>
      <c r="C23" s="391" t="s">
        <v>1124</v>
      </c>
      <c r="D23" s="404"/>
      <c r="E23" s="398"/>
      <c r="F23" s="394"/>
      <c r="G23" s="185"/>
      <c r="H23" s="373"/>
      <c r="J23" s="185"/>
      <c r="K23" s="185"/>
      <c r="L23" s="185"/>
      <c r="M23" s="185"/>
      <c r="N23" s="185"/>
      <c r="O23" s="374"/>
      <c r="P23" s="374"/>
      <c r="Q23" s="374"/>
      <c r="R23" s="382"/>
      <c r="S23" s="382"/>
      <c r="T23" s="185"/>
      <c r="U23" s="185"/>
      <c r="V23" s="185"/>
      <c r="W23" s="185"/>
      <c r="X23" s="185"/>
    </row>
    <row r="24" spans="2:24" s="265" customFormat="1" ht="25.5" hidden="1" x14ac:dyDescent="0.2">
      <c r="B24" s="388" t="s">
        <v>1125</v>
      </c>
      <c r="C24" s="395" t="s">
        <v>1126</v>
      </c>
      <c r="D24" s="404"/>
      <c r="E24" s="396"/>
      <c r="F24" s="397"/>
      <c r="G24" s="185"/>
      <c r="H24" s="373"/>
      <c r="J24" s="185"/>
      <c r="K24" s="185"/>
      <c r="L24" s="185"/>
      <c r="M24" s="185"/>
      <c r="N24" s="185"/>
      <c r="O24" s="374"/>
      <c r="P24" s="374"/>
      <c r="Q24" s="374"/>
      <c r="R24" s="382"/>
      <c r="S24" s="382"/>
      <c r="T24" s="185"/>
      <c r="U24" s="185"/>
      <c r="V24" s="185"/>
      <c r="W24" s="185"/>
      <c r="X24" s="185"/>
    </row>
    <row r="25" spans="2:24" s="265" customFormat="1" ht="25.5" hidden="1" x14ac:dyDescent="0.2">
      <c r="B25" s="388" t="s">
        <v>1127</v>
      </c>
      <c r="C25" s="391" t="s">
        <v>1128</v>
      </c>
      <c r="D25" s="404"/>
      <c r="E25" s="398"/>
      <c r="F25" s="394"/>
      <c r="G25" s="185"/>
      <c r="H25" s="373"/>
      <c r="J25" s="185"/>
      <c r="K25" s="185"/>
      <c r="L25" s="185"/>
      <c r="M25" s="185"/>
      <c r="N25" s="185"/>
      <c r="O25" s="374"/>
      <c r="P25" s="374"/>
      <c r="Q25" s="374"/>
      <c r="R25" s="382"/>
      <c r="S25" s="382"/>
      <c r="T25" s="185"/>
      <c r="U25" s="185"/>
      <c r="V25" s="185"/>
      <c r="W25" s="185"/>
      <c r="X25" s="185"/>
    </row>
    <row r="26" spans="2:24" s="265" customFormat="1" ht="25.5" hidden="1" x14ac:dyDescent="0.2">
      <c r="B26" s="388" t="s">
        <v>1129</v>
      </c>
      <c r="C26" s="395" t="s">
        <v>1130</v>
      </c>
      <c r="D26" s="404"/>
      <c r="E26" s="396"/>
      <c r="F26" s="397"/>
      <c r="G26" s="185"/>
      <c r="H26" s="373"/>
      <c r="J26" s="185"/>
      <c r="K26" s="185"/>
      <c r="L26" s="185"/>
      <c r="M26" s="185"/>
      <c r="N26" s="185"/>
      <c r="O26" s="374"/>
      <c r="P26" s="374"/>
      <c r="Q26" s="374"/>
      <c r="R26" s="382"/>
      <c r="S26" s="382"/>
      <c r="T26" s="185"/>
      <c r="U26" s="185"/>
      <c r="V26" s="185"/>
      <c r="W26" s="185"/>
      <c r="X26" s="185"/>
    </row>
    <row r="27" spans="2:24" s="265" customFormat="1" ht="25.5" hidden="1" x14ac:dyDescent="0.2">
      <c r="B27" s="388" t="s">
        <v>1131</v>
      </c>
      <c r="C27" s="391" t="s">
        <v>1132</v>
      </c>
      <c r="D27" s="404"/>
      <c r="E27" s="398"/>
      <c r="F27" s="394"/>
      <c r="G27" s="185"/>
      <c r="H27" s="373"/>
      <c r="J27" s="185"/>
      <c r="K27" s="185"/>
      <c r="L27" s="185"/>
      <c r="M27" s="185"/>
      <c r="N27" s="185"/>
      <c r="O27" s="374"/>
      <c r="P27" s="374"/>
      <c r="Q27" s="374"/>
      <c r="R27" s="382"/>
      <c r="S27" s="382"/>
      <c r="T27" s="185"/>
      <c r="U27" s="185"/>
      <c r="V27" s="185"/>
      <c r="W27" s="185"/>
      <c r="X27" s="185"/>
    </row>
    <row r="28" spans="2:24" s="265" customFormat="1" ht="25.5" hidden="1" x14ac:dyDescent="0.2">
      <c r="B28" s="388" t="s">
        <v>1133</v>
      </c>
      <c r="C28" s="395" t="s">
        <v>1134</v>
      </c>
      <c r="D28" s="404"/>
      <c r="E28" s="396"/>
      <c r="F28" s="397"/>
      <c r="G28" s="185"/>
      <c r="H28" s="373"/>
      <c r="J28" s="185"/>
      <c r="K28" s="185"/>
      <c r="L28" s="185"/>
      <c r="M28" s="185"/>
      <c r="N28" s="185"/>
      <c r="O28" s="374"/>
      <c r="P28" s="374"/>
      <c r="Q28" s="374"/>
      <c r="R28" s="382"/>
      <c r="S28" s="382"/>
      <c r="T28" s="185"/>
      <c r="U28" s="185"/>
      <c r="V28" s="185"/>
      <c r="W28" s="185"/>
      <c r="X28" s="185"/>
    </row>
    <row r="29" spans="2:24" s="265" customFormat="1" ht="25.5" hidden="1" x14ac:dyDescent="0.2">
      <c r="B29" s="388" t="s">
        <v>1135</v>
      </c>
      <c r="C29" s="391" t="s">
        <v>1136</v>
      </c>
      <c r="D29" s="404"/>
      <c r="E29" s="398"/>
      <c r="F29" s="394"/>
      <c r="G29" s="185"/>
      <c r="H29" s="373"/>
      <c r="J29" s="185"/>
      <c r="K29" s="185"/>
      <c r="L29" s="185"/>
      <c r="M29" s="185"/>
      <c r="N29" s="185"/>
      <c r="O29" s="374"/>
      <c r="P29" s="374"/>
      <c r="Q29" s="374"/>
      <c r="R29" s="382"/>
      <c r="S29" s="382"/>
      <c r="T29" s="185"/>
      <c r="U29" s="185"/>
      <c r="V29" s="185"/>
      <c r="W29" s="185"/>
      <c r="X29" s="185"/>
    </row>
    <row r="30" spans="2:24" s="265" customFormat="1" ht="25.5" hidden="1" x14ac:dyDescent="0.2">
      <c r="B30" s="388" t="s">
        <v>1137</v>
      </c>
      <c r="C30" s="395" t="s">
        <v>1138</v>
      </c>
      <c r="D30" s="404"/>
      <c r="E30" s="396"/>
      <c r="F30" s="397"/>
      <c r="G30" s="185"/>
      <c r="H30" s="373"/>
      <c r="J30" s="185"/>
      <c r="K30" s="185"/>
      <c r="L30" s="185"/>
      <c r="M30" s="185"/>
      <c r="N30" s="185"/>
      <c r="O30" s="374"/>
      <c r="P30" s="374"/>
      <c r="Q30" s="374"/>
      <c r="R30" s="382"/>
      <c r="S30" s="382"/>
      <c r="T30" s="185"/>
      <c r="U30" s="185"/>
      <c r="V30" s="185"/>
      <c r="W30" s="185"/>
      <c r="X30" s="185"/>
    </row>
    <row r="31" spans="2:24" s="265" customFormat="1" ht="25.5" hidden="1" x14ac:dyDescent="0.2">
      <c r="B31" s="388" t="s">
        <v>1139</v>
      </c>
      <c r="C31" s="391" t="s">
        <v>1140</v>
      </c>
      <c r="D31" s="404"/>
      <c r="E31" s="398"/>
      <c r="F31" s="394"/>
      <c r="G31" s="185"/>
      <c r="H31" s="373"/>
      <c r="J31" s="185"/>
      <c r="K31" s="185"/>
      <c r="L31" s="185"/>
      <c r="M31" s="185"/>
      <c r="N31" s="185"/>
      <c r="O31" s="374"/>
      <c r="P31" s="374"/>
      <c r="Q31" s="374"/>
      <c r="R31" s="382"/>
      <c r="S31" s="382"/>
      <c r="T31" s="185"/>
      <c r="U31" s="185"/>
      <c r="V31" s="185"/>
      <c r="W31" s="185"/>
      <c r="X31" s="185"/>
    </row>
    <row r="32" spans="2:24" s="265" customFormat="1" ht="25.5" x14ac:dyDescent="0.2">
      <c r="B32" s="388" t="s">
        <v>1125</v>
      </c>
      <c r="C32" s="395" t="s">
        <v>1141</v>
      </c>
      <c r="D32" s="404"/>
      <c r="E32" s="396"/>
      <c r="F32" s="397"/>
      <c r="G32" s="245" t="s">
        <v>1142</v>
      </c>
      <c r="H32" s="373"/>
      <c r="J32" s="185"/>
      <c r="K32" s="185"/>
      <c r="L32" s="185"/>
      <c r="M32" s="185"/>
      <c r="N32" s="185"/>
      <c r="O32" s="374"/>
      <c r="P32" s="374"/>
      <c r="Q32" s="374"/>
      <c r="R32" s="382"/>
      <c r="S32" s="382"/>
      <c r="T32" s="185"/>
      <c r="U32" s="185"/>
      <c r="V32" s="185"/>
      <c r="W32" s="185"/>
      <c r="X32" s="185"/>
    </row>
    <row r="33" spans="2:16380" ht="25.5" x14ac:dyDescent="0.2">
      <c r="B33" s="388" t="s">
        <v>1127</v>
      </c>
      <c r="C33" s="399" t="s">
        <v>1143</v>
      </c>
      <c r="D33" s="404"/>
      <c r="E33" s="400"/>
      <c r="F33" s="401"/>
      <c r="O33" s="374"/>
      <c r="P33" s="374"/>
      <c r="Q33" s="374"/>
      <c r="R33" s="382"/>
      <c r="S33" s="382"/>
    </row>
    <row r="34" spans="2:16380" ht="25.5" x14ac:dyDescent="0.2">
      <c r="B34" s="388" t="s">
        <v>1129</v>
      </c>
      <c r="C34" s="395" t="s">
        <v>1144</v>
      </c>
      <c r="D34" s="404"/>
      <c r="E34" s="396"/>
      <c r="F34" s="397"/>
      <c r="O34" s="374"/>
      <c r="P34" s="374"/>
      <c r="Q34" s="374"/>
      <c r="R34" s="382"/>
      <c r="S34" s="382"/>
    </row>
    <row r="35" spans="2:16380" hidden="1" x14ac:dyDescent="0.2">
      <c r="B35" s="388" t="s">
        <v>1145</v>
      </c>
      <c r="C35" s="391"/>
      <c r="D35" s="404"/>
      <c r="E35" s="398"/>
      <c r="F35" s="394"/>
      <c r="O35" s="374"/>
      <c r="P35" s="374"/>
      <c r="Q35" s="374"/>
      <c r="R35" s="382"/>
      <c r="S35" s="382"/>
    </row>
    <row r="36" spans="2:16380" ht="25.5" x14ac:dyDescent="0.2">
      <c r="B36" s="388" t="s">
        <v>1131</v>
      </c>
      <c r="C36" s="399" t="s">
        <v>1146</v>
      </c>
      <c r="D36" s="404"/>
      <c r="E36" s="400"/>
      <c r="F36" s="401"/>
      <c r="O36" s="374"/>
      <c r="P36" s="374"/>
      <c r="Q36" s="374"/>
      <c r="R36" s="382"/>
      <c r="S36" s="382"/>
    </row>
    <row r="37" spans="2:16380" x14ac:dyDescent="0.2">
      <c r="C37" s="371"/>
      <c r="D37" s="371"/>
      <c r="E37" s="371"/>
      <c r="F37" s="371"/>
      <c r="G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1"/>
      <c r="CM37" s="371"/>
      <c r="CN37" s="371"/>
      <c r="CO37" s="371"/>
      <c r="CP37" s="371"/>
      <c r="CQ37" s="371"/>
      <c r="CR37" s="371"/>
      <c r="CS37" s="371"/>
      <c r="CT37" s="371"/>
      <c r="CU37" s="371"/>
      <c r="CV37" s="371"/>
      <c r="CW37" s="371"/>
      <c r="CX37" s="371"/>
      <c r="CY37" s="371"/>
      <c r="CZ37" s="371"/>
      <c r="DA37" s="371"/>
      <c r="DB37" s="371"/>
      <c r="DC37" s="371"/>
      <c r="DD37" s="371"/>
      <c r="DE37" s="371"/>
      <c r="DF37" s="371"/>
      <c r="DG37" s="371"/>
      <c r="DH37" s="371"/>
      <c r="DI37" s="371"/>
      <c r="DJ37" s="371"/>
      <c r="DK37" s="371"/>
      <c r="DL37" s="371"/>
      <c r="DM37" s="371"/>
      <c r="DN37" s="371"/>
      <c r="DO37" s="371"/>
      <c r="DP37" s="371"/>
      <c r="DQ37" s="371"/>
      <c r="DR37" s="371"/>
      <c r="DS37" s="371"/>
      <c r="DT37" s="371"/>
      <c r="DU37" s="371"/>
      <c r="DV37" s="371"/>
      <c r="DW37" s="371"/>
      <c r="DX37" s="371"/>
      <c r="DY37" s="371"/>
      <c r="DZ37" s="371"/>
      <c r="EA37" s="371"/>
      <c r="EB37" s="371"/>
      <c r="EC37" s="371"/>
      <c r="ED37" s="371"/>
      <c r="EE37" s="371"/>
      <c r="EF37" s="371"/>
      <c r="EG37" s="371"/>
      <c r="EH37" s="371"/>
      <c r="EI37" s="371"/>
      <c r="EJ37" s="371"/>
      <c r="EK37" s="371"/>
      <c r="EL37" s="371"/>
      <c r="EM37" s="371"/>
      <c r="EN37" s="371"/>
      <c r="EO37" s="371"/>
      <c r="EP37" s="371"/>
      <c r="EQ37" s="371"/>
      <c r="ER37" s="371"/>
      <c r="ES37" s="371"/>
      <c r="ET37" s="371"/>
      <c r="EU37" s="371"/>
      <c r="EV37" s="371"/>
      <c r="EW37" s="371"/>
      <c r="EX37" s="371"/>
      <c r="EY37" s="371"/>
      <c r="EZ37" s="371"/>
      <c r="FA37" s="371"/>
      <c r="FB37" s="371"/>
      <c r="FC37" s="371"/>
      <c r="FD37" s="371"/>
      <c r="FE37" s="371"/>
      <c r="FF37" s="371"/>
      <c r="FG37" s="371"/>
      <c r="FH37" s="371"/>
      <c r="FI37" s="371"/>
      <c r="FJ37" s="371"/>
      <c r="FK37" s="371"/>
      <c r="FL37" s="371"/>
      <c r="FM37" s="371"/>
      <c r="FN37" s="371"/>
      <c r="FO37" s="371"/>
      <c r="FP37" s="371"/>
      <c r="FQ37" s="371"/>
      <c r="FR37" s="371"/>
      <c r="FS37" s="371"/>
      <c r="FT37" s="371"/>
      <c r="FU37" s="371"/>
      <c r="FV37" s="371"/>
      <c r="FW37" s="371"/>
      <c r="FX37" s="371"/>
      <c r="FY37" s="371"/>
      <c r="FZ37" s="371"/>
      <c r="GA37" s="371"/>
      <c r="GB37" s="371"/>
      <c r="GC37" s="371"/>
      <c r="GD37" s="371"/>
      <c r="GE37" s="371"/>
      <c r="GF37" s="371"/>
      <c r="GG37" s="371"/>
      <c r="GH37" s="371"/>
      <c r="GI37" s="371"/>
      <c r="GJ37" s="371"/>
      <c r="GK37" s="371"/>
      <c r="GL37" s="371"/>
      <c r="GM37" s="371"/>
      <c r="GN37" s="371"/>
      <c r="GO37" s="371"/>
      <c r="GP37" s="371"/>
      <c r="GQ37" s="371"/>
      <c r="GR37" s="371"/>
      <c r="GS37" s="371"/>
      <c r="GT37" s="371"/>
      <c r="GU37" s="371"/>
      <c r="GV37" s="371"/>
      <c r="GW37" s="371"/>
      <c r="GX37" s="371"/>
      <c r="GY37" s="371"/>
      <c r="GZ37" s="371"/>
      <c r="HA37" s="371"/>
      <c r="HB37" s="371"/>
      <c r="HC37" s="371"/>
      <c r="HD37" s="371"/>
      <c r="HE37" s="371"/>
      <c r="HF37" s="371"/>
      <c r="HG37" s="371"/>
      <c r="HH37" s="371"/>
      <c r="HI37" s="371"/>
      <c r="HJ37" s="371"/>
      <c r="HK37" s="371"/>
      <c r="HL37" s="371"/>
      <c r="HM37" s="371"/>
      <c r="HN37" s="371"/>
      <c r="HO37" s="371"/>
      <c r="HP37" s="371"/>
      <c r="HQ37" s="371"/>
      <c r="HR37" s="371"/>
      <c r="HS37" s="371"/>
      <c r="HT37" s="371"/>
      <c r="HU37" s="371"/>
      <c r="HV37" s="371"/>
      <c r="HW37" s="371"/>
      <c r="HX37" s="371"/>
      <c r="HY37" s="371"/>
      <c r="HZ37" s="371"/>
      <c r="IA37" s="371"/>
      <c r="IB37" s="371"/>
      <c r="IC37" s="371"/>
      <c r="ID37" s="371"/>
      <c r="IE37" s="371"/>
      <c r="IF37" s="371"/>
      <c r="IG37" s="371"/>
      <c r="IH37" s="371"/>
      <c r="II37" s="371"/>
      <c r="IJ37" s="371"/>
      <c r="IK37" s="371"/>
      <c r="IL37" s="371"/>
      <c r="IM37" s="371"/>
      <c r="IN37" s="371"/>
      <c r="IO37" s="371"/>
      <c r="IP37" s="371"/>
      <c r="IQ37" s="371"/>
      <c r="IR37" s="371"/>
      <c r="IS37" s="371"/>
      <c r="IT37" s="371"/>
      <c r="IU37" s="371"/>
      <c r="IV37" s="371"/>
      <c r="IW37" s="371"/>
      <c r="IX37" s="371"/>
      <c r="IY37" s="371"/>
      <c r="IZ37" s="371"/>
      <c r="JA37" s="371"/>
      <c r="JB37" s="371"/>
      <c r="JC37" s="371"/>
      <c r="JD37" s="371"/>
      <c r="JE37" s="371"/>
      <c r="JF37" s="371"/>
      <c r="JG37" s="371"/>
      <c r="JH37" s="371"/>
      <c r="JI37" s="371"/>
      <c r="JJ37" s="371"/>
      <c r="JK37" s="371"/>
      <c r="JL37" s="371"/>
      <c r="JM37" s="371"/>
      <c r="JN37" s="371"/>
      <c r="JO37" s="371"/>
      <c r="JP37" s="371"/>
      <c r="JQ37" s="371"/>
      <c r="JR37" s="371"/>
      <c r="JS37" s="371"/>
      <c r="JT37" s="371"/>
      <c r="JU37" s="371"/>
      <c r="JV37" s="371"/>
      <c r="JW37" s="371"/>
      <c r="JX37" s="371"/>
      <c r="JY37" s="371"/>
      <c r="JZ37" s="371"/>
      <c r="KA37" s="371"/>
      <c r="KB37" s="371"/>
      <c r="KC37" s="371"/>
      <c r="KD37" s="371"/>
      <c r="KE37" s="371"/>
      <c r="KF37" s="371"/>
      <c r="KG37" s="371"/>
      <c r="KH37" s="371"/>
      <c r="KI37" s="371"/>
      <c r="KJ37" s="371"/>
      <c r="KK37" s="371"/>
      <c r="KL37" s="371"/>
      <c r="KM37" s="371"/>
      <c r="KN37" s="371"/>
      <c r="KO37" s="371"/>
      <c r="KP37" s="371"/>
      <c r="KQ37" s="371"/>
      <c r="KR37" s="371"/>
      <c r="KS37" s="371"/>
      <c r="KT37" s="371"/>
      <c r="KU37" s="371"/>
      <c r="KV37" s="371"/>
      <c r="KW37" s="371"/>
      <c r="KX37" s="371"/>
      <c r="KY37" s="371"/>
      <c r="KZ37" s="371"/>
      <c r="LA37" s="371"/>
      <c r="LB37" s="371"/>
      <c r="LC37" s="371"/>
      <c r="LD37" s="371"/>
      <c r="LE37" s="371"/>
      <c r="LF37" s="371"/>
      <c r="LG37" s="371"/>
      <c r="LH37" s="371"/>
      <c r="LI37" s="371"/>
      <c r="LJ37" s="371"/>
      <c r="LK37" s="371"/>
      <c r="LL37" s="371"/>
      <c r="LM37" s="371"/>
      <c r="LN37" s="371"/>
      <c r="LO37" s="371"/>
      <c r="LP37" s="371"/>
      <c r="LQ37" s="371"/>
      <c r="LR37" s="371"/>
      <c r="LS37" s="371"/>
      <c r="LT37" s="371"/>
      <c r="LU37" s="371"/>
      <c r="LV37" s="371"/>
      <c r="LW37" s="371"/>
      <c r="LX37" s="371"/>
      <c r="LY37" s="371"/>
      <c r="LZ37" s="371"/>
      <c r="MA37" s="371"/>
      <c r="MB37" s="371"/>
      <c r="MC37" s="371"/>
      <c r="MD37" s="371"/>
      <c r="ME37" s="371"/>
      <c r="MF37" s="371"/>
      <c r="MG37" s="371"/>
      <c r="MH37" s="371"/>
      <c r="MI37" s="371"/>
      <c r="MJ37" s="371"/>
      <c r="MK37" s="371"/>
      <c r="ML37" s="371"/>
      <c r="MM37" s="371"/>
      <c r="MN37" s="371"/>
      <c r="MO37" s="371"/>
      <c r="MP37" s="371"/>
      <c r="MQ37" s="371"/>
      <c r="MR37" s="371"/>
      <c r="MS37" s="371"/>
      <c r="MT37" s="371"/>
      <c r="MU37" s="371"/>
      <c r="MV37" s="371"/>
      <c r="MW37" s="371"/>
      <c r="MX37" s="371"/>
      <c r="MY37" s="371"/>
      <c r="MZ37" s="371"/>
      <c r="NA37" s="371"/>
      <c r="NB37" s="371"/>
      <c r="NC37" s="371"/>
      <c r="ND37" s="371"/>
      <c r="NE37" s="371"/>
      <c r="NF37" s="371"/>
      <c r="NG37" s="371"/>
      <c r="NH37" s="371"/>
      <c r="NI37" s="371"/>
      <c r="NJ37" s="371"/>
      <c r="NK37" s="371"/>
      <c r="NL37" s="371"/>
      <c r="NM37" s="371"/>
      <c r="NN37" s="371"/>
      <c r="NO37" s="371"/>
      <c r="NP37" s="371"/>
      <c r="NQ37" s="371"/>
      <c r="NR37" s="371"/>
      <c r="NS37" s="371"/>
      <c r="NT37" s="371"/>
      <c r="NU37" s="371"/>
      <c r="NV37" s="371"/>
      <c r="NW37" s="371"/>
      <c r="NX37" s="371"/>
      <c r="NY37" s="371"/>
      <c r="NZ37" s="371"/>
      <c r="OA37" s="371"/>
      <c r="OB37" s="371"/>
      <c r="OC37" s="371"/>
      <c r="OD37" s="371"/>
      <c r="OE37" s="371"/>
      <c r="OF37" s="371"/>
      <c r="OG37" s="371"/>
      <c r="OH37" s="371"/>
      <c r="OI37" s="371"/>
      <c r="OJ37" s="371"/>
      <c r="OK37" s="371"/>
      <c r="OL37" s="371"/>
      <c r="OM37" s="371"/>
      <c r="ON37" s="371"/>
      <c r="OO37" s="371"/>
      <c r="OP37" s="371"/>
      <c r="OQ37" s="371"/>
      <c r="OR37" s="371"/>
      <c r="OS37" s="371"/>
      <c r="OT37" s="371"/>
      <c r="OU37" s="371"/>
      <c r="OV37" s="371"/>
      <c r="OW37" s="371"/>
      <c r="OX37" s="371"/>
      <c r="OY37" s="371"/>
      <c r="OZ37" s="371"/>
      <c r="PA37" s="371"/>
      <c r="PB37" s="371"/>
      <c r="PC37" s="371"/>
      <c r="PD37" s="371"/>
      <c r="PE37" s="371"/>
      <c r="PF37" s="371"/>
      <c r="PG37" s="371"/>
      <c r="PH37" s="371"/>
      <c r="PI37" s="371"/>
      <c r="PJ37" s="371"/>
      <c r="PK37" s="371"/>
      <c r="PL37" s="371"/>
      <c r="PM37" s="371"/>
      <c r="PN37" s="371"/>
      <c r="PO37" s="371"/>
      <c r="PP37" s="371"/>
      <c r="PQ37" s="371"/>
      <c r="PR37" s="371"/>
      <c r="PS37" s="371"/>
      <c r="PT37" s="371"/>
      <c r="PU37" s="371"/>
      <c r="PV37" s="371"/>
      <c r="PW37" s="371"/>
      <c r="PX37" s="371"/>
      <c r="PY37" s="371"/>
      <c r="PZ37" s="371"/>
      <c r="QA37" s="371"/>
      <c r="QB37" s="371"/>
      <c r="QC37" s="371"/>
      <c r="QD37" s="371"/>
      <c r="QE37" s="371"/>
      <c r="QF37" s="371"/>
      <c r="QG37" s="371"/>
      <c r="QH37" s="371"/>
      <c r="QI37" s="371"/>
      <c r="QJ37" s="371"/>
      <c r="QK37" s="371"/>
      <c r="QL37" s="371"/>
      <c r="QM37" s="371"/>
      <c r="QN37" s="371"/>
      <c r="QO37" s="371"/>
      <c r="QP37" s="371"/>
      <c r="QQ37" s="371"/>
      <c r="QR37" s="371"/>
      <c r="QS37" s="371"/>
      <c r="QT37" s="371"/>
      <c r="QU37" s="371"/>
      <c r="QV37" s="371"/>
      <c r="QW37" s="371"/>
      <c r="QX37" s="371"/>
      <c r="QY37" s="371"/>
      <c r="QZ37" s="371"/>
      <c r="RA37" s="371"/>
      <c r="RB37" s="371"/>
      <c r="RC37" s="371"/>
      <c r="RD37" s="371"/>
      <c r="RE37" s="371"/>
      <c r="RF37" s="371"/>
      <c r="RG37" s="371"/>
      <c r="RH37" s="371"/>
      <c r="RI37" s="371"/>
      <c r="RJ37" s="371"/>
      <c r="RK37" s="371"/>
      <c r="RL37" s="371"/>
      <c r="RM37" s="371"/>
      <c r="RN37" s="371"/>
      <c r="RO37" s="371"/>
      <c r="RP37" s="371"/>
      <c r="RQ37" s="371"/>
      <c r="RR37" s="371"/>
      <c r="RS37" s="371"/>
      <c r="RT37" s="371"/>
      <c r="RU37" s="371"/>
      <c r="RV37" s="371"/>
      <c r="RW37" s="371"/>
      <c r="RX37" s="371"/>
      <c r="RY37" s="371"/>
      <c r="RZ37" s="371"/>
      <c r="SA37" s="371"/>
      <c r="SB37" s="371"/>
      <c r="SC37" s="371"/>
      <c r="SD37" s="371"/>
      <c r="SE37" s="371"/>
      <c r="SF37" s="371"/>
      <c r="SG37" s="371"/>
      <c r="SH37" s="371"/>
      <c r="SI37" s="371"/>
      <c r="SJ37" s="371"/>
      <c r="SK37" s="371"/>
      <c r="SL37" s="371"/>
      <c r="SM37" s="371"/>
      <c r="SN37" s="371"/>
      <c r="SO37" s="371"/>
      <c r="SP37" s="371"/>
      <c r="SQ37" s="371"/>
      <c r="SR37" s="371"/>
      <c r="SS37" s="371"/>
      <c r="ST37" s="371"/>
      <c r="SU37" s="371"/>
      <c r="SV37" s="371"/>
      <c r="SW37" s="371"/>
      <c r="SX37" s="371"/>
      <c r="SY37" s="371"/>
      <c r="SZ37" s="371"/>
      <c r="TA37" s="371"/>
      <c r="TB37" s="371"/>
      <c r="TC37" s="371"/>
      <c r="TD37" s="371"/>
      <c r="TE37" s="371"/>
      <c r="TF37" s="371"/>
      <c r="TG37" s="371"/>
      <c r="TH37" s="371"/>
      <c r="TI37" s="371"/>
      <c r="TJ37" s="371"/>
      <c r="TK37" s="371"/>
      <c r="TL37" s="371"/>
      <c r="TM37" s="371"/>
      <c r="TN37" s="371"/>
      <c r="TO37" s="371"/>
      <c r="TP37" s="371"/>
      <c r="TQ37" s="371"/>
      <c r="TR37" s="371"/>
      <c r="TS37" s="371"/>
      <c r="TT37" s="371"/>
      <c r="TU37" s="371"/>
      <c r="TV37" s="371"/>
      <c r="TW37" s="371"/>
      <c r="TX37" s="371"/>
      <c r="TY37" s="371"/>
      <c r="TZ37" s="371"/>
      <c r="UA37" s="371"/>
      <c r="UB37" s="371"/>
      <c r="UC37" s="371"/>
      <c r="UD37" s="371"/>
      <c r="UE37" s="371"/>
      <c r="UF37" s="371"/>
      <c r="UG37" s="371"/>
      <c r="UH37" s="371"/>
      <c r="UI37" s="371"/>
      <c r="UJ37" s="371"/>
      <c r="UK37" s="371"/>
      <c r="UL37" s="371"/>
      <c r="UM37" s="371"/>
      <c r="UN37" s="371"/>
      <c r="UO37" s="371"/>
      <c r="UP37" s="371"/>
      <c r="UQ37" s="371"/>
      <c r="UR37" s="371"/>
      <c r="US37" s="371"/>
      <c r="UT37" s="371"/>
      <c r="UU37" s="371"/>
      <c r="UV37" s="371"/>
      <c r="UW37" s="371"/>
      <c r="UX37" s="371"/>
      <c r="UY37" s="371"/>
      <c r="UZ37" s="371"/>
      <c r="VA37" s="371"/>
      <c r="VB37" s="371"/>
      <c r="VC37" s="371"/>
      <c r="VD37" s="371"/>
      <c r="VE37" s="371"/>
      <c r="VF37" s="371"/>
      <c r="VG37" s="371"/>
      <c r="VH37" s="371"/>
      <c r="VI37" s="371"/>
      <c r="VJ37" s="371"/>
      <c r="VK37" s="371"/>
      <c r="VL37" s="371"/>
      <c r="VM37" s="371"/>
      <c r="VN37" s="371"/>
      <c r="VO37" s="371"/>
      <c r="VP37" s="371"/>
      <c r="VQ37" s="371"/>
      <c r="VR37" s="371"/>
      <c r="VS37" s="371"/>
      <c r="VT37" s="371"/>
      <c r="VU37" s="371"/>
      <c r="VV37" s="371"/>
      <c r="VW37" s="371"/>
      <c r="VX37" s="371"/>
      <c r="VY37" s="371"/>
      <c r="VZ37" s="371"/>
      <c r="WA37" s="371"/>
      <c r="WB37" s="371"/>
      <c r="WC37" s="371"/>
      <c r="WD37" s="371"/>
      <c r="WE37" s="371"/>
      <c r="WF37" s="371"/>
      <c r="WG37" s="371"/>
      <c r="WH37" s="371"/>
      <c r="WI37" s="371"/>
      <c r="WJ37" s="371"/>
      <c r="WK37" s="371"/>
      <c r="WL37" s="371"/>
      <c r="WM37" s="371"/>
      <c r="WN37" s="371"/>
      <c r="WO37" s="371"/>
      <c r="WP37" s="371"/>
      <c r="WQ37" s="371"/>
      <c r="WR37" s="371"/>
      <c r="WS37" s="371"/>
      <c r="WT37" s="371"/>
      <c r="WU37" s="371"/>
      <c r="WV37" s="371"/>
      <c r="WW37" s="371"/>
      <c r="WX37" s="371"/>
      <c r="WY37" s="371"/>
      <c r="WZ37" s="371"/>
      <c r="XA37" s="371"/>
      <c r="XB37" s="371"/>
      <c r="XC37" s="371"/>
      <c r="XD37" s="371"/>
      <c r="XE37" s="371"/>
      <c r="XF37" s="371"/>
      <c r="XG37" s="371"/>
      <c r="XH37" s="371"/>
      <c r="XI37" s="371"/>
      <c r="XJ37" s="371"/>
      <c r="XK37" s="371"/>
      <c r="XL37" s="371"/>
      <c r="XM37" s="371"/>
      <c r="XN37" s="371"/>
      <c r="XO37" s="371"/>
      <c r="XP37" s="371"/>
      <c r="XQ37" s="371"/>
      <c r="XR37" s="371"/>
      <c r="XS37" s="371"/>
      <c r="XT37" s="371"/>
      <c r="XU37" s="371"/>
      <c r="XV37" s="371"/>
      <c r="XW37" s="371"/>
      <c r="XX37" s="371"/>
      <c r="XY37" s="371"/>
      <c r="XZ37" s="371"/>
      <c r="YA37" s="371"/>
      <c r="YB37" s="371"/>
      <c r="YC37" s="371"/>
      <c r="YD37" s="371"/>
      <c r="YE37" s="371"/>
      <c r="YF37" s="371"/>
      <c r="YG37" s="371"/>
      <c r="YH37" s="371"/>
      <c r="YI37" s="371"/>
      <c r="YJ37" s="371"/>
      <c r="YK37" s="371"/>
      <c r="YL37" s="371"/>
      <c r="YM37" s="371"/>
      <c r="YN37" s="371"/>
      <c r="YO37" s="371"/>
      <c r="YP37" s="371"/>
      <c r="YQ37" s="371"/>
      <c r="YR37" s="371"/>
      <c r="YS37" s="371"/>
      <c r="YT37" s="371"/>
      <c r="YU37" s="371"/>
      <c r="YV37" s="371"/>
      <c r="YW37" s="371"/>
      <c r="YX37" s="371"/>
      <c r="YY37" s="371"/>
      <c r="YZ37" s="371"/>
      <c r="ZA37" s="371"/>
      <c r="ZB37" s="371"/>
      <c r="ZC37" s="371"/>
      <c r="ZD37" s="371"/>
      <c r="ZE37" s="371"/>
      <c r="ZF37" s="371"/>
      <c r="ZG37" s="371"/>
      <c r="ZH37" s="371"/>
      <c r="ZI37" s="371"/>
      <c r="ZJ37" s="371"/>
      <c r="ZK37" s="371"/>
      <c r="ZL37" s="371"/>
      <c r="ZM37" s="371"/>
      <c r="ZN37" s="371"/>
      <c r="ZO37" s="371"/>
      <c r="ZP37" s="371"/>
      <c r="ZQ37" s="371"/>
      <c r="ZR37" s="371"/>
      <c r="ZS37" s="371"/>
      <c r="ZT37" s="371"/>
      <c r="ZU37" s="371"/>
      <c r="ZV37" s="371"/>
      <c r="ZW37" s="371"/>
      <c r="ZX37" s="371"/>
      <c r="ZY37" s="371"/>
      <c r="ZZ37" s="371"/>
      <c r="AAA37" s="371"/>
      <c r="AAB37" s="371"/>
      <c r="AAC37" s="371"/>
      <c r="AAD37" s="371"/>
      <c r="AAE37" s="371"/>
      <c r="AAF37" s="371"/>
      <c r="AAG37" s="371"/>
      <c r="AAH37" s="371"/>
      <c r="AAI37" s="371"/>
      <c r="AAJ37" s="371"/>
      <c r="AAK37" s="371"/>
      <c r="AAL37" s="371"/>
      <c r="AAM37" s="371"/>
      <c r="AAN37" s="371"/>
      <c r="AAO37" s="371"/>
      <c r="AAP37" s="371"/>
      <c r="AAQ37" s="371"/>
      <c r="AAR37" s="371"/>
      <c r="AAS37" s="371"/>
      <c r="AAT37" s="371"/>
      <c r="AAU37" s="371"/>
      <c r="AAV37" s="371"/>
      <c r="AAW37" s="371"/>
      <c r="AAX37" s="371"/>
      <c r="AAY37" s="371"/>
      <c r="AAZ37" s="371"/>
      <c r="ABA37" s="371"/>
      <c r="ABB37" s="371"/>
      <c r="ABC37" s="371"/>
      <c r="ABD37" s="371"/>
      <c r="ABE37" s="371"/>
      <c r="ABF37" s="371"/>
      <c r="ABG37" s="371"/>
      <c r="ABH37" s="371"/>
      <c r="ABI37" s="371"/>
      <c r="ABJ37" s="371"/>
      <c r="ABK37" s="371"/>
      <c r="ABL37" s="371"/>
      <c r="ABM37" s="371"/>
      <c r="ABN37" s="371"/>
      <c r="ABO37" s="371"/>
      <c r="ABP37" s="371"/>
      <c r="ABQ37" s="371"/>
      <c r="ABR37" s="371"/>
      <c r="ABS37" s="371"/>
      <c r="ABT37" s="371"/>
      <c r="ABU37" s="371"/>
      <c r="ABV37" s="371"/>
      <c r="ABW37" s="371"/>
      <c r="ABX37" s="371"/>
      <c r="ABY37" s="371"/>
      <c r="ABZ37" s="371"/>
      <c r="ACA37" s="371"/>
      <c r="ACB37" s="371"/>
      <c r="ACC37" s="371"/>
      <c r="ACD37" s="371"/>
      <c r="ACE37" s="371"/>
      <c r="ACF37" s="371"/>
      <c r="ACG37" s="371"/>
      <c r="ACH37" s="371"/>
      <c r="ACI37" s="371"/>
      <c r="ACJ37" s="371"/>
      <c r="ACK37" s="371"/>
      <c r="ACL37" s="371"/>
      <c r="ACM37" s="371"/>
      <c r="ACN37" s="371"/>
      <c r="ACO37" s="371"/>
      <c r="ACP37" s="371"/>
      <c r="ACQ37" s="371"/>
      <c r="ACR37" s="371"/>
      <c r="ACS37" s="371"/>
      <c r="ACT37" s="371"/>
      <c r="ACU37" s="371"/>
      <c r="ACV37" s="371"/>
      <c r="ACW37" s="371"/>
      <c r="ACX37" s="371"/>
      <c r="ACY37" s="371"/>
      <c r="ACZ37" s="371"/>
      <c r="ADA37" s="371"/>
      <c r="ADB37" s="371"/>
      <c r="ADC37" s="371"/>
      <c r="ADD37" s="371"/>
      <c r="ADE37" s="371"/>
      <c r="ADF37" s="371"/>
      <c r="ADG37" s="371"/>
      <c r="ADH37" s="371"/>
      <c r="ADI37" s="371"/>
      <c r="ADJ37" s="371"/>
      <c r="ADK37" s="371"/>
      <c r="ADL37" s="371"/>
      <c r="ADM37" s="371"/>
      <c r="ADN37" s="371"/>
      <c r="ADO37" s="371"/>
      <c r="ADP37" s="371"/>
      <c r="ADQ37" s="371"/>
      <c r="ADR37" s="371"/>
      <c r="ADS37" s="371"/>
      <c r="ADT37" s="371"/>
      <c r="ADU37" s="371"/>
      <c r="ADV37" s="371"/>
      <c r="ADW37" s="371"/>
      <c r="ADX37" s="371"/>
      <c r="ADY37" s="371"/>
      <c r="ADZ37" s="371"/>
      <c r="AEA37" s="371"/>
      <c r="AEB37" s="371"/>
      <c r="AEC37" s="371"/>
      <c r="AED37" s="371"/>
      <c r="AEE37" s="371"/>
      <c r="AEF37" s="371"/>
      <c r="AEG37" s="371"/>
      <c r="AEH37" s="371"/>
      <c r="AEI37" s="371"/>
      <c r="AEJ37" s="371"/>
      <c r="AEK37" s="371"/>
      <c r="AEL37" s="371"/>
      <c r="AEM37" s="371"/>
      <c r="AEN37" s="371"/>
      <c r="AEO37" s="371"/>
      <c r="AEP37" s="371"/>
      <c r="AEQ37" s="371"/>
      <c r="AER37" s="371"/>
      <c r="AES37" s="371"/>
      <c r="AET37" s="371"/>
      <c r="AEU37" s="371"/>
      <c r="AEV37" s="371"/>
      <c r="AEW37" s="371"/>
      <c r="AEX37" s="371"/>
      <c r="AEY37" s="371"/>
      <c r="AEZ37" s="371"/>
      <c r="AFA37" s="371"/>
      <c r="AFB37" s="371"/>
      <c r="AFC37" s="371"/>
      <c r="AFD37" s="371"/>
      <c r="AFE37" s="371"/>
      <c r="AFF37" s="371"/>
      <c r="AFG37" s="371"/>
      <c r="AFH37" s="371"/>
      <c r="AFI37" s="371"/>
      <c r="AFJ37" s="371"/>
      <c r="AFK37" s="371"/>
      <c r="AFL37" s="371"/>
      <c r="AFM37" s="371"/>
      <c r="AFN37" s="371"/>
      <c r="AFO37" s="371"/>
      <c r="AFP37" s="371"/>
      <c r="AFQ37" s="371"/>
      <c r="AFR37" s="371"/>
      <c r="AFS37" s="371"/>
      <c r="AFT37" s="371"/>
      <c r="AFU37" s="371"/>
      <c r="AFV37" s="371"/>
      <c r="AFW37" s="371"/>
      <c r="AFX37" s="371"/>
      <c r="AFY37" s="371"/>
      <c r="AFZ37" s="371"/>
      <c r="AGA37" s="371"/>
      <c r="AGB37" s="371"/>
      <c r="AGC37" s="371"/>
      <c r="AGD37" s="371"/>
      <c r="AGE37" s="371"/>
      <c r="AGF37" s="371"/>
      <c r="AGG37" s="371"/>
      <c r="AGH37" s="371"/>
      <c r="AGI37" s="371"/>
      <c r="AGJ37" s="371"/>
      <c r="AGK37" s="371"/>
      <c r="AGL37" s="371"/>
      <c r="AGM37" s="371"/>
      <c r="AGN37" s="371"/>
      <c r="AGO37" s="371"/>
      <c r="AGP37" s="371"/>
      <c r="AGQ37" s="371"/>
      <c r="AGR37" s="371"/>
      <c r="AGS37" s="371"/>
      <c r="AGT37" s="371"/>
      <c r="AGU37" s="371"/>
      <c r="AGV37" s="371"/>
      <c r="AGW37" s="371"/>
      <c r="AGX37" s="371"/>
      <c r="AGY37" s="371"/>
      <c r="AGZ37" s="371"/>
      <c r="AHA37" s="371"/>
      <c r="AHB37" s="371"/>
      <c r="AHC37" s="371"/>
      <c r="AHD37" s="371"/>
      <c r="AHE37" s="371"/>
      <c r="AHF37" s="371"/>
      <c r="AHG37" s="371"/>
      <c r="AHH37" s="371"/>
      <c r="AHI37" s="371"/>
      <c r="AHJ37" s="371"/>
      <c r="AHK37" s="371"/>
      <c r="AHL37" s="371"/>
      <c r="AHM37" s="371"/>
      <c r="AHN37" s="371"/>
      <c r="AHO37" s="371"/>
      <c r="AHP37" s="371"/>
      <c r="AHQ37" s="371"/>
      <c r="AHR37" s="371"/>
      <c r="AHS37" s="371"/>
      <c r="AHT37" s="371"/>
      <c r="AHU37" s="371"/>
      <c r="AHV37" s="371"/>
      <c r="AHW37" s="371"/>
      <c r="AHX37" s="371"/>
      <c r="AHY37" s="371"/>
      <c r="AHZ37" s="371"/>
      <c r="AIA37" s="371"/>
      <c r="AIB37" s="371"/>
      <c r="AIC37" s="371"/>
      <c r="AID37" s="371"/>
      <c r="AIE37" s="371"/>
      <c r="AIF37" s="371"/>
      <c r="AIG37" s="371"/>
      <c r="AIH37" s="371"/>
      <c r="AII37" s="371"/>
      <c r="AIJ37" s="371"/>
      <c r="AIK37" s="371"/>
      <c r="AIL37" s="371"/>
      <c r="AIM37" s="371"/>
      <c r="AIN37" s="371"/>
      <c r="AIO37" s="371"/>
      <c r="AIP37" s="371"/>
      <c r="AIQ37" s="371"/>
      <c r="AIR37" s="371"/>
      <c r="AIS37" s="371"/>
      <c r="AIT37" s="371"/>
      <c r="AIU37" s="371"/>
      <c r="AIV37" s="371"/>
      <c r="AIW37" s="371"/>
      <c r="AIX37" s="371"/>
      <c r="AIY37" s="371"/>
      <c r="AIZ37" s="371"/>
      <c r="AJA37" s="371"/>
      <c r="AJB37" s="371"/>
      <c r="AJC37" s="371"/>
      <c r="AJD37" s="371"/>
      <c r="AJE37" s="371"/>
      <c r="AJF37" s="371"/>
      <c r="AJG37" s="371"/>
      <c r="AJH37" s="371"/>
      <c r="AJI37" s="371"/>
      <c r="AJJ37" s="371"/>
      <c r="AJK37" s="371"/>
      <c r="AJL37" s="371"/>
      <c r="AJM37" s="371"/>
      <c r="AJN37" s="371"/>
      <c r="AJO37" s="371"/>
      <c r="AJP37" s="371"/>
      <c r="AJQ37" s="371"/>
      <c r="AJR37" s="371"/>
      <c r="AJS37" s="371"/>
      <c r="AJT37" s="371"/>
      <c r="AJU37" s="371"/>
      <c r="AJV37" s="371"/>
      <c r="AJW37" s="371"/>
      <c r="AJX37" s="371"/>
      <c r="AJY37" s="371"/>
      <c r="AJZ37" s="371"/>
      <c r="AKA37" s="371"/>
      <c r="AKB37" s="371"/>
      <c r="AKC37" s="371"/>
      <c r="AKD37" s="371"/>
      <c r="AKE37" s="371"/>
      <c r="AKF37" s="371"/>
      <c r="AKG37" s="371"/>
      <c r="AKH37" s="371"/>
      <c r="AKI37" s="371"/>
      <c r="AKJ37" s="371"/>
      <c r="AKK37" s="371"/>
      <c r="AKL37" s="371"/>
      <c r="AKM37" s="371"/>
      <c r="AKN37" s="371"/>
      <c r="AKO37" s="371"/>
      <c r="AKP37" s="371"/>
      <c r="AKQ37" s="371"/>
      <c r="AKR37" s="371"/>
      <c r="AKS37" s="371"/>
      <c r="AKT37" s="371"/>
      <c r="AKU37" s="371"/>
      <c r="AKV37" s="371"/>
      <c r="AKW37" s="371"/>
      <c r="AKX37" s="371"/>
      <c r="AKY37" s="371"/>
      <c r="AKZ37" s="371"/>
      <c r="ALA37" s="371"/>
      <c r="ALB37" s="371"/>
      <c r="ALC37" s="371"/>
      <c r="ALD37" s="371"/>
      <c r="ALE37" s="371"/>
      <c r="ALF37" s="371"/>
      <c r="ALG37" s="371"/>
      <c r="ALH37" s="371"/>
      <c r="ALI37" s="371"/>
      <c r="ALJ37" s="371"/>
      <c r="ALK37" s="371"/>
      <c r="ALL37" s="371"/>
      <c r="ALM37" s="371"/>
      <c r="ALN37" s="371"/>
      <c r="ALO37" s="371"/>
      <c r="ALP37" s="371"/>
      <c r="ALQ37" s="371"/>
      <c r="ALR37" s="371"/>
      <c r="ALS37" s="371"/>
      <c r="ALT37" s="371"/>
      <c r="ALU37" s="371"/>
      <c r="ALV37" s="371"/>
      <c r="ALW37" s="371"/>
      <c r="ALX37" s="371"/>
      <c r="ALY37" s="371"/>
      <c r="ALZ37" s="371"/>
      <c r="AMA37" s="371"/>
      <c r="AMB37" s="371"/>
      <c r="AMC37" s="371"/>
      <c r="AMD37" s="371"/>
      <c r="AME37" s="371"/>
      <c r="AMF37" s="371"/>
      <c r="AMG37" s="371"/>
      <c r="AMH37" s="371"/>
      <c r="AMI37" s="371"/>
      <c r="AMJ37" s="371"/>
      <c r="AMK37" s="371"/>
      <c r="AML37" s="371"/>
      <c r="AMM37" s="371"/>
      <c r="AMN37" s="371"/>
      <c r="AMO37" s="371"/>
      <c r="AMP37" s="371"/>
      <c r="AMQ37" s="371"/>
      <c r="AMR37" s="371"/>
      <c r="AMS37" s="371"/>
      <c r="AMT37" s="371"/>
      <c r="AMU37" s="371"/>
      <c r="AMV37" s="371"/>
      <c r="AMW37" s="371"/>
      <c r="AMX37" s="371"/>
      <c r="AMY37" s="371"/>
      <c r="AMZ37" s="371"/>
      <c r="ANA37" s="371"/>
      <c r="ANB37" s="371"/>
      <c r="ANC37" s="371"/>
      <c r="AND37" s="371"/>
      <c r="ANE37" s="371"/>
      <c r="ANF37" s="371"/>
      <c r="ANG37" s="371"/>
      <c r="ANH37" s="371"/>
      <c r="ANI37" s="371"/>
      <c r="ANJ37" s="371"/>
      <c r="ANK37" s="371"/>
      <c r="ANL37" s="371"/>
      <c r="ANM37" s="371"/>
      <c r="ANN37" s="371"/>
      <c r="ANO37" s="371"/>
      <c r="ANP37" s="371"/>
      <c r="ANQ37" s="371"/>
      <c r="ANR37" s="371"/>
      <c r="ANS37" s="371"/>
      <c r="ANT37" s="371"/>
      <c r="ANU37" s="371"/>
      <c r="ANV37" s="371"/>
      <c r="ANW37" s="371"/>
      <c r="ANX37" s="371"/>
      <c r="ANY37" s="371"/>
      <c r="ANZ37" s="371"/>
      <c r="AOA37" s="371"/>
      <c r="AOB37" s="371"/>
      <c r="AOC37" s="371"/>
      <c r="AOD37" s="371"/>
      <c r="AOE37" s="371"/>
      <c r="AOF37" s="371"/>
      <c r="AOG37" s="371"/>
      <c r="AOH37" s="371"/>
      <c r="AOI37" s="371"/>
      <c r="AOJ37" s="371"/>
      <c r="AOK37" s="371"/>
      <c r="AOL37" s="371"/>
      <c r="AOM37" s="371"/>
      <c r="AON37" s="371"/>
      <c r="AOO37" s="371"/>
      <c r="AOP37" s="371"/>
      <c r="AOQ37" s="371"/>
      <c r="AOR37" s="371"/>
      <c r="AOS37" s="371"/>
      <c r="AOT37" s="371"/>
      <c r="AOU37" s="371"/>
      <c r="AOV37" s="371"/>
      <c r="AOW37" s="371"/>
      <c r="AOX37" s="371"/>
      <c r="AOY37" s="371"/>
      <c r="AOZ37" s="371"/>
      <c r="APA37" s="371"/>
      <c r="APB37" s="371"/>
      <c r="APC37" s="371"/>
      <c r="APD37" s="371"/>
      <c r="APE37" s="371"/>
      <c r="APF37" s="371"/>
      <c r="APG37" s="371"/>
      <c r="APH37" s="371"/>
      <c r="API37" s="371"/>
      <c r="APJ37" s="371"/>
      <c r="APK37" s="371"/>
      <c r="APL37" s="371"/>
      <c r="APM37" s="371"/>
      <c r="APN37" s="371"/>
      <c r="APO37" s="371"/>
      <c r="APP37" s="371"/>
      <c r="APQ37" s="371"/>
      <c r="APR37" s="371"/>
      <c r="APS37" s="371"/>
      <c r="APT37" s="371"/>
      <c r="APU37" s="371"/>
      <c r="APV37" s="371"/>
      <c r="APW37" s="371"/>
      <c r="APX37" s="371"/>
      <c r="APY37" s="371"/>
      <c r="APZ37" s="371"/>
      <c r="AQA37" s="371"/>
      <c r="AQB37" s="371"/>
      <c r="AQC37" s="371"/>
      <c r="AQD37" s="371"/>
      <c r="AQE37" s="371"/>
      <c r="AQF37" s="371"/>
      <c r="AQG37" s="371"/>
      <c r="AQH37" s="371"/>
      <c r="AQI37" s="371"/>
      <c r="AQJ37" s="371"/>
      <c r="AQK37" s="371"/>
      <c r="AQL37" s="371"/>
      <c r="AQM37" s="371"/>
      <c r="AQN37" s="371"/>
      <c r="AQO37" s="371"/>
      <c r="AQP37" s="371"/>
      <c r="AQQ37" s="371"/>
      <c r="AQR37" s="371"/>
      <c r="AQS37" s="371"/>
      <c r="AQT37" s="371"/>
      <c r="AQU37" s="371"/>
      <c r="AQV37" s="371"/>
      <c r="AQW37" s="371"/>
      <c r="AQX37" s="371"/>
      <c r="AQY37" s="371"/>
      <c r="AQZ37" s="371"/>
      <c r="ARA37" s="371"/>
      <c r="ARB37" s="371"/>
      <c r="ARC37" s="371"/>
      <c r="ARD37" s="371"/>
      <c r="ARE37" s="371"/>
      <c r="ARF37" s="371"/>
      <c r="ARG37" s="371"/>
      <c r="ARH37" s="371"/>
      <c r="ARI37" s="371"/>
      <c r="ARJ37" s="371"/>
      <c r="ARK37" s="371"/>
      <c r="ARL37" s="371"/>
      <c r="ARM37" s="371"/>
      <c r="ARN37" s="371"/>
      <c r="ARO37" s="371"/>
      <c r="ARP37" s="371"/>
      <c r="ARQ37" s="371"/>
      <c r="ARR37" s="371"/>
      <c r="ARS37" s="371"/>
      <c r="ART37" s="371"/>
      <c r="ARU37" s="371"/>
      <c r="ARV37" s="371"/>
      <c r="ARW37" s="371"/>
      <c r="ARX37" s="371"/>
      <c r="ARY37" s="371"/>
      <c r="ARZ37" s="371"/>
      <c r="ASA37" s="371"/>
      <c r="ASB37" s="371"/>
      <c r="ASC37" s="371"/>
      <c r="ASD37" s="371"/>
      <c r="ASE37" s="371"/>
      <c r="ASF37" s="371"/>
      <c r="ASG37" s="371"/>
      <c r="ASH37" s="371"/>
      <c r="ASI37" s="371"/>
      <c r="ASJ37" s="371"/>
      <c r="ASK37" s="371"/>
      <c r="ASL37" s="371"/>
      <c r="ASM37" s="371"/>
      <c r="ASN37" s="371"/>
      <c r="ASO37" s="371"/>
      <c r="ASP37" s="371"/>
      <c r="ASQ37" s="371"/>
      <c r="ASR37" s="371"/>
      <c r="ASS37" s="371"/>
      <c r="AST37" s="371"/>
      <c r="ASU37" s="371"/>
      <c r="ASV37" s="371"/>
      <c r="ASW37" s="371"/>
      <c r="ASX37" s="371"/>
      <c r="ASY37" s="371"/>
      <c r="ASZ37" s="371"/>
      <c r="ATA37" s="371"/>
      <c r="ATB37" s="371"/>
      <c r="ATC37" s="371"/>
      <c r="ATD37" s="371"/>
      <c r="ATE37" s="371"/>
      <c r="ATF37" s="371"/>
      <c r="ATG37" s="371"/>
      <c r="ATH37" s="371"/>
      <c r="ATI37" s="371"/>
      <c r="ATJ37" s="371"/>
      <c r="ATK37" s="371"/>
      <c r="ATL37" s="371"/>
      <c r="ATM37" s="371"/>
      <c r="ATN37" s="371"/>
      <c r="ATO37" s="371"/>
      <c r="ATP37" s="371"/>
      <c r="ATQ37" s="371"/>
      <c r="ATR37" s="371"/>
      <c r="ATS37" s="371"/>
      <c r="ATT37" s="371"/>
      <c r="ATU37" s="371"/>
      <c r="ATV37" s="371"/>
      <c r="ATW37" s="371"/>
      <c r="ATX37" s="371"/>
      <c r="ATY37" s="371"/>
      <c r="ATZ37" s="371"/>
      <c r="AUA37" s="371"/>
      <c r="AUB37" s="371"/>
      <c r="AUC37" s="371"/>
      <c r="AUD37" s="371"/>
      <c r="AUE37" s="371"/>
      <c r="AUF37" s="371"/>
      <c r="AUG37" s="371"/>
      <c r="AUH37" s="371"/>
      <c r="AUI37" s="371"/>
      <c r="AUJ37" s="371"/>
      <c r="AUK37" s="371"/>
      <c r="AUL37" s="371"/>
      <c r="AUM37" s="371"/>
      <c r="AUN37" s="371"/>
      <c r="AUO37" s="371"/>
      <c r="AUP37" s="371"/>
      <c r="AUQ37" s="371"/>
      <c r="AUR37" s="371"/>
      <c r="AUS37" s="371"/>
      <c r="AUT37" s="371"/>
      <c r="AUU37" s="371"/>
      <c r="AUV37" s="371"/>
      <c r="AUW37" s="371"/>
      <c r="AUX37" s="371"/>
      <c r="AUY37" s="371"/>
      <c r="AUZ37" s="371"/>
      <c r="AVA37" s="371"/>
      <c r="AVB37" s="371"/>
      <c r="AVC37" s="371"/>
      <c r="AVD37" s="371"/>
      <c r="AVE37" s="371"/>
      <c r="AVF37" s="371"/>
      <c r="AVG37" s="371"/>
      <c r="AVH37" s="371"/>
      <c r="AVI37" s="371"/>
      <c r="AVJ37" s="371"/>
      <c r="AVK37" s="371"/>
      <c r="AVL37" s="371"/>
      <c r="AVM37" s="371"/>
      <c r="AVN37" s="371"/>
      <c r="AVO37" s="371"/>
      <c r="AVP37" s="371"/>
      <c r="AVQ37" s="371"/>
      <c r="AVR37" s="371"/>
      <c r="AVS37" s="371"/>
      <c r="AVT37" s="371"/>
      <c r="AVU37" s="371"/>
      <c r="AVV37" s="371"/>
      <c r="AVW37" s="371"/>
      <c r="AVX37" s="371"/>
      <c r="AVY37" s="371"/>
      <c r="AVZ37" s="371"/>
      <c r="AWA37" s="371"/>
      <c r="AWB37" s="371"/>
      <c r="AWC37" s="371"/>
      <c r="AWD37" s="371"/>
      <c r="AWE37" s="371"/>
      <c r="AWF37" s="371"/>
      <c r="AWG37" s="371"/>
      <c r="AWH37" s="371"/>
      <c r="AWI37" s="371"/>
      <c r="AWJ37" s="371"/>
      <c r="AWK37" s="371"/>
      <c r="AWL37" s="371"/>
      <c r="AWM37" s="371"/>
      <c r="AWN37" s="371"/>
      <c r="AWO37" s="371"/>
      <c r="AWP37" s="371"/>
      <c r="AWQ37" s="371"/>
      <c r="AWR37" s="371"/>
      <c r="AWS37" s="371"/>
      <c r="AWT37" s="371"/>
      <c r="AWU37" s="371"/>
      <c r="AWV37" s="371"/>
      <c r="AWW37" s="371"/>
      <c r="AWX37" s="371"/>
      <c r="AWY37" s="371"/>
      <c r="AWZ37" s="371"/>
      <c r="AXA37" s="371"/>
      <c r="AXB37" s="371"/>
      <c r="AXC37" s="371"/>
      <c r="AXD37" s="371"/>
      <c r="AXE37" s="371"/>
      <c r="AXF37" s="371"/>
      <c r="AXG37" s="371"/>
      <c r="AXH37" s="371"/>
      <c r="AXI37" s="371"/>
      <c r="AXJ37" s="371"/>
      <c r="AXK37" s="371"/>
      <c r="AXL37" s="371"/>
      <c r="AXM37" s="371"/>
      <c r="AXN37" s="371"/>
      <c r="AXO37" s="371"/>
      <c r="AXP37" s="371"/>
      <c r="AXQ37" s="371"/>
      <c r="AXR37" s="371"/>
      <c r="AXS37" s="371"/>
      <c r="AXT37" s="371"/>
      <c r="AXU37" s="371"/>
      <c r="AXV37" s="371"/>
      <c r="AXW37" s="371"/>
      <c r="AXX37" s="371"/>
      <c r="AXY37" s="371"/>
      <c r="AXZ37" s="371"/>
      <c r="AYA37" s="371"/>
      <c r="AYB37" s="371"/>
      <c r="AYC37" s="371"/>
      <c r="AYD37" s="371"/>
      <c r="AYE37" s="371"/>
      <c r="AYF37" s="371"/>
      <c r="AYG37" s="371"/>
      <c r="AYH37" s="371"/>
      <c r="AYI37" s="371"/>
      <c r="AYJ37" s="371"/>
      <c r="AYK37" s="371"/>
      <c r="AYL37" s="371"/>
      <c r="AYM37" s="371"/>
      <c r="AYN37" s="371"/>
      <c r="AYO37" s="371"/>
      <c r="AYP37" s="371"/>
      <c r="AYQ37" s="371"/>
      <c r="AYR37" s="371"/>
      <c r="AYS37" s="371"/>
      <c r="AYT37" s="371"/>
      <c r="AYU37" s="371"/>
      <c r="AYV37" s="371"/>
      <c r="AYW37" s="371"/>
      <c r="AYX37" s="371"/>
      <c r="AYY37" s="371"/>
      <c r="AYZ37" s="371"/>
      <c r="AZA37" s="371"/>
      <c r="AZB37" s="371"/>
      <c r="AZC37" s="371"/>
      <c r="AZD37" s="371"/>
      <c r="AZE37" s="371"/>
      <c r="AZF37" s="371"/>
      <c r="AZG37" s="371"/>
      <c r="AZH37" s="371"/>
      <c r="AZI37" s="371"/>
      <c r="AZJ37" s="371"/>
      <c r="AZK37" s="371"/>
      <c r="AZL37" s="371"/>
      <c r="AZM37" s="371"/>
      <c r="AZN37" s="371"/>
      <c r="AZO37" s="371"/>
      <c r="AZP37" s="371"/>
      <c r="AZQ37" s="371"/>
      <c r="AZR37" s="371"/>
      <c r="AZS37" s="371"/>
      <c r="AZT37" s="371"/>
      <c r="AZU37" s="371"/>
      <c r="AZV37" s="371"/>
      <c r="AZW37" s="371"/>
      <c r="AZX37" s="371"/>
      <c r="AZY37" s="371"/>
      <c r="AZZ37" s="371"/>
      <c r="BAA37" s="371"/>
      <c r="BAB37" s="371"/>
      <c r="BAC37" s="371"/>
      <c r="BAD37" s="371"/>
      <c r="BAE37" s="371"/>
      <c r="BAF37" s="371"/>
      <c r="BAG37" s="371"/>
      <c r="BAH37" s="371"/>
      <c r="BAI37" s="371"/>
      <c r="BAJ37" s="371"/>
      <c r="BAK37" s="371"/>
      <c r="BAL37" s="371"/>
      <c r="BAM37" s="371"/>
      <c r="BAN37" s="371"/>
      <c r="BAO37" s="371"/>
      <c r="BAP37" s="371"/>
      <c r="BAQ37" s="371"/>
      <c r="BAR37" s="371"/>
      <c r="BAS37" s="371"/>
      <c r="BAT37" s="371"/>
      <c r="BAU37" s="371"/>
      <c r="BAV37" s="371"/>
      <c r="BAW37" s="371"/>
      <c r="BAX37" s="371"/>
      <c r="BAY37" s="371"/>
      <c r="BAZ37" s="371"/>
      <c r="BBA37" s="371"/>
      <c r="BBB37" s="371"/>
      <c r="BBC37" s="371"/>
      <c r="BBD37" s="371"/>
      <c r="BBE37" s="371"/>
      <c r="BBF37" s="371"/>
      <c r="BBG37" s="371"/>
      <c r="BBH37" s="371"/>
      <c r="BBI37" s="371"/>
      <c r="BBJ37" s="371"/>
      <c r="BBK37" s="371"/>
      <c r="BBL37" s="371"/>
      <c r="BBM37" s="371"/>
      <c r="BBN37" s="371"/>
      <c r="BBO37" s="371"/>
      <c r="BBP37" s="371"/>
      <c r="BBQ37" s="371"/>
      <c r="BBR37" s="371"/>
      <c r="BBS37" s="371"/>
      <c r="BBT37" s="371"/>
      <c r="BBU37" s="371"/>
      <c r="BBV37" s="371"/>
      <c r="BBW37" s="371"/>
      <c r="BBX37" s="371"/>
      <c r="BBY37" s="371"/>
      <c r="BBZ37" s="371"/>
      <c r="BCA37" s="371"/>
      <c r="BCB37" s="371"/>
      <c r="BCC37" s="371"/>
      <c r="BCD37" s="371"/>
      <c r="BCE37" s="371"/>
      <c r="BCF37" s="371"/>
      <c r="BCG37" s="371"/>
      <c r="BCH37" s="371"/>
      <c r="BCI37" s="371"/>
      <c r="BCJ37" s="371"/>
      <c r="BCK37" s="371"/>
      <c r="BCL37" s="371"/>
      <c r="BCM37" s="371"/>
      <c r="BCN37" s="371"/>
      <c r="BCO37" s="371"/>
      <c r="BCP37" s="371"/>
      <c r="BCQ37" s="371"/>
      <c r="BCR37" s="371"/>
      <c r="BCS37" s="371"/>
      <c r="BCT37" s="371"/>
      <c r="BCU37" s="371"/>
      <c r="BCV37" s="371"/>
      <c r="BCW37" s="371"/>
      <c r="BCX37" s="371"/>
      <c r="BCY37" s="371"/>
      <c r="BCZ37" s="371"/>
      <c r="BDA37" s="371"/>
      <c r="BDB37" s="371"/>
      <c r="BDC37" s="371"/>
      <c r="BDD37" s="371"/>
      <c r="BDE37" s="371"/>
      <c r="BDF37" s="371"/>
      <c r="BDG37" s="371"/>
      <c r="BDH37" s="371"/>
      <c r="BDI37" s="371"/>
      <c r="BDJ37" s="371"/>
      <c r="BDK37" s="371"/>
      <c r="BDL37" s="371"/>
      <c r="BDM37" s="371"/>
      <c r="BDN37" s="371"/>
      <c r="BDO37" s="371"/>
      <c r="BDP37" s="371"/>
      <c r="BDQ37" s="371"/>
      <c r="BDR37" s="371"/>
      <c r="BDS37" s="371"/>
      <c r="BDT37" s="371"/>
      <c r="BDU37" s="371"/>
      <c r="BDV37" s="371"/>
      <c r="BDW37" s="371"/>
      <c r="BDX37" s="371"/>
      <c r="BDY37" s="371"/>
      <c r="BDZ37" s="371"/>
      <c r="BEA37" s="371"/>
      <c r="BEB37" s="371"/>
      <c r="BEC37" s="371"/>
      <c r="BED37" s="371"/>
      <c r="BEE37" s="371"/>
      <c r="BEF37" s="371"/>
      <c r="BEG37" s="371"/>
      <c r="BEH37" s="371"/>
      <c r="BEI37" s="371"/>
      <c r="BEJ37" s="371"/>
      <c r="BEK37" s="371"/>
      <c r="BEL37" s="371"/>
      <c r="BEM37" s="371"/>
      <c r="BEN37" s="371"/>
      <c r="BEO37" s="371"/>
      <c r="BEP37" s="371"/>
      <c r="BEQ37" s="371"/>
      <c r="BER37" s="371"/>
      <c r="BES37" s="371"/>
      <c r="BET37" s="371"/>
      <c r="BEU37" s="371"/>
      <c r="BEV37" s="371"/>
      <c r="BEW37" s="371"/>
      <c r="BEX37" s="371"/>
      <c r="BEY37" s="371"/>
      <c r="BEZ37" s="371"/>
      <c r="BFA37" s="371"/>
      <c r="BFB37" s="371"/>
      <c r="BFC37" s="371"/>
      <c r="BFD37" s="371"/>
      <c r="BFE37" s="371"/>
      <c r="BFF37" s="371"/>
      <c r="BFG37" s="371"/>
      <c r="BFH37" s="371"/>
      <c r="BFI37" s="371"/>
      <c r="BFJ37" s="371"/>
      <c r="BFK37" s="371"/>
      <c r="BFL37" s="371"/>
      <c r="BFM37" s="371"/>
      <c r="BFN37" s="371"/>
      <c r="BFO37" s="371"/>
      <c r="BFP37" s="371"/>
      <c r="BFQ37" s="371"/>
      <c r="BFR37" s="371"/>
      <c r="BFS37" s="371"/>
      <c r="BFT37" s="371"/>
      <c r="BFU37" s="371"/>
      <c r="BFV37" s="371"/>
      <c r="BFW37" s="371"/>
      <c r="BFX37" s="371"/>
      <c r="BFY37" s="371"/>
      <c r="BFZ37" s="371"/>
      <c r="BGA37" s="371"/>
      <c r="BGB37" s="371"/>
      <c r="BGC37" s="371"/>
      <c r="BGD37" s="371"/>
      <c r="BGE37" s="371"/>
      <c r="BGF37" s="371"/>
      <c r="BGG37" s="371"/>
      <c r="BGH37" s="371"/>
      <c r="BGI37" s="371"/>
      <c r="BGJ37" s="371"/>
      <c r="BGK37" s="371"/>
      <c r="BGL37" s="371"/>
      <c r="BGM37" s="371"/>
      <c r="BGN37" s="371"/>
      <c r="BGO37" s="371"/>
      <c r="BGP37" s="371"/>
      <c r="BGQ37" s="371"/>
      <c r="BGR37" s="371"/>
      <c r="BGS37" s="371"/>
      <c r="BGT37" s="371"/>
      <c r="BGU37" s="371"/>
      <c r="BGV37" s="371"/>
      <c r="BGW37" s="371"/>
      <c r="BGX37" s="371"/>
      <c r="BGY37" s="371"/>
      <c r="BGZ37" s="371"/>
      <c r="BHA37" s="371"/>
      <c r="BHB37" s="371"/>
      <c r="BHC37" s="371"/>
      <c r="BHD37" s="371"/>
      <c r="BHE37" s="371"/>
      <c r="BHF37" s="371"/>
      <c r="BHG37" s="371"/>
      <c r="BHH37" s="371"/>
      <c r="BHI37" s="371"/>
      <c r="BHJ37" s="371"/>
      <c r="BHK37" s="371"/>
      <c r="BHL37" s="371"/>
      <c r="BHM37" s="371"/>
      <c r="BHN37" s="371"/>
      <c r="BHO37" s="371"/>
      <c r="BHP37" s="371"/>
      <c r="BHQ37" s="371"/>
      <c r="BHR37" s="371"/>
      <c r="BHS37" s="371"/>
      <c r="BHT37" s="371"/>
      <c r="BHU37" s="371"/>
      <c r="BHV37" s="371"/>
      <c r="BHW37" s="371"/>
      <c r="BHX37" s="371"/>
      <c r="BHY37" s="371"/>
      <c r="BHZ37" s="371"/>
      <c r="BIA37" s="371"/>
      <c r="BIB37" s="371"/>
      <c r="BIC37" s="371"/>
      <c r="BID37" s="371"/>
      <c r="BIE37" s="371"/>
      <c r="BIF37" s="371"/>
      <c r="BIG37" s="371"/>
      <c r="BIH37" s="371"/>
      <c r="BII37" s="371"/>
      <c r="BIJ37" s="371"/>
      <c r="BIK37" s="371"/>
      <c r="BIL37" s="371"/>
      <c r="BIM37" s="371"/>
      <c r="BIN37" s="371"/>
      <c r="BIO37" s="371"/>
      <c r="BIP37" s="371"/>
      <c r="BIQ37" s="371"/>
      <c r="BIR37" s="371"/>
      <c r="BIS37" s="371"/>
      <c r="BIT37" s="371"/>
      <c r="BIU37" s="371"/>
      <c r="BIV37" s="371"/>
      <c r="BIW37" s="371"/>
      <c r="BIX37" s="371"/>
      <c r="BIY37" s="371"/>
      <c r="BIZ37" s="371"/>
      <c r="BJA37" s="371"/>
      <c r="BJB37" s="371"/>
      <c r="BJC37" s="371"/>
      <c r="BJD37" s="371"/>
      <c r="BJE37" s="371"/>
      <c r="BJF37" s="371"/>
      <c r="BJG37" s="371"/>
      <c r="BJH37" s="371"/>
      <c r="BJI37" s="371"/>
      <c r="BJJ37" s="371"/>
      <c r="BJK37" s="371"/>
      <c r="BJL37" s="371"/>
      <c r="BJM37" s="371"/>
      <c r="BJN37" s="371"/>
      <c r="BJO37" s="371"/>
      <c r="BJP37" s="371"/>
      <c r="BJQ37" s="371"/>
      <c r="BJR37" s="371"/>
      <c r="BJS37" s="371"/>
      <c r="BJT37" s="371"/>
      <c r="BJU37" s="371"/>
      <c r="BJV37" s="371"/>
      <c r="BJW37" s="371"/>
      <c r="BJX37" s="371"/>
      <c r="BJY37" s="371"/>
      <c r="BJZ37" s="371"/>
      <c r="BKA37" s="371"/>
      <c r="BKB37" s="371"/>
      <c r="BKC37" s="371"/>
      <c r="BKD37" s="371"/>
      <c r="BKE37" s="371"/>
      <c r="BKF37" s="371"/>
      <c r="BKG37" s="371"/>
      <c r="BKH37" s="371"/>
      <c r="BKI37" s="371"/>
      <c r="BKJ37" s="371"/>
      <c r="BKK37" s="371"/>
      <c r="BKL37" s="371"/>
      <c r="BKM37" s="371"/>
      <c r="BKN37" s="371"/>
      <c r="BKO37" s="371"/>
      <c r="BKP37" s="371"/>
      <c r="BKQ37" s="371"/>
      <c r="BKR37" s="371"/>
      <c r="BKS37" s="371"/>
      <c r="BKT37" s="371"/>
      <c r="BKU37" s="371"/>
      <c r="BKV37" s="371"/>
      <c r="BKW37" s="371"/>
      <c r="BKX37" s="371"/>
      <c r="BKY37" s="371"/>
      <c r="BKZ37" s="371"/>
      <c r="BLA37" s="371"/>
      <c r="BLB37" s="371"/>
      <c r="BLC37" s="371"/>
      <c r="BLD37" s="371"/>
      <c r="BLE37" s="371"/>
      <c r="BLF37" s="371"/>
      <c r="BLG37" s="371"/>
      <c r="BLH37" s="371"/>
      <c r="BLI37" s="371"/>
      <c r="BLJ37" s="371"/>
      <c r="BLK37" s="371"/>
      <c r="BLL37" s="371"/>
      <c r="BLM37" s="371"/>
      <c r="BLN37" s="371"/>
      <c r="BLO37" s="371"/>
      <c r="BLP37" s="371"/>
      <c r="BLQ37" s="371"/>
      <c r="BLR37" s="371"/>
      <c r="BLS37" s="371"/>
      <c r="BLT37" s="371"/>
      <c r="BLU37" s="371"/>
      <c r="BLV37" s="371"/>
      <c r="BLW37" s="371"/>
      <c r="BLX37" s="371"/>
      <c r="BLY37" s="371"/>
      <c r="BLZ37" s="371"/>
      <c r="BMA37" s="371"/>
      <c r="BMB37" s="371"/>
      <c r="BMC37" s="371"/>
      <c r="BMD37" s="371"/>
      <c r="BME37" s="371"/>
      <c r="BMF37" s="371"/>
      <c r="BMG37" s="371"/>
      <c r="BMH37" s="371"/>
      <c r="BMI37" s="371"/>
      <c r="BMJ37" s="371"/>
      <c r="BMK37" s="371"/>
      <c r="BML37" s="371"/>
      <c r="BMM37" s="371"/>
      <c r="BMN37" s="371"/>
      <c r="BMO37" s="371"/>
      <c r="BMP37" s="371"/>
      <c r="BMQ37" s="371"/>
      <c r="BMR37" s="371"/>
      <c r="BMS37" s="371"/>
      <c r="BMT37" s="371"/>
      <c r="BMU37" s="371"/>
      <c r="BMV37" s="371"/>
      <c r="BMW37" s="371"/>
      <c r="BMX37" s="371"/>
      <c r="BMY37" s="371"/>
      <c r="BMZ37" s="371"/>
      <c r="BNA37" s="371"/>
      <c r="BNB37" s="371"/>
      <c r="BNC37" s="371"/>
      <c r="BND37" s="371"/>
      <c r="BNE37" s="371"/>
      <c r="BNF37" s="371"/>
      <c r="BNG37" s="371"/>
      <c r="BNH37" s="371"/>
      <c r="BNI37" s="371"/>
      <c r="BNJ37" s="371"/>
      <c r="BNK37" s="371"/>
      <c r="BNL37" s="371"/>
      <c r="BNM37" s="371"/>
      <c r="BNN37" s="371"/>
      <c r="BNO37" s="371"/>
      <c r="BNP37" s="371"/>
      <c r="BNQ37" s="371"/>
      <c r="BNR37" s="371"/>
      <c r="BNS37" s="371"/>
      <c r="BNT37" s="371"/>
      <c r="BNU37" s="371"/>
      <c r="BNV37" s="371"/>
      <c r="BNW37" s="371"/>
      <c r="BNX37" s="371"/>
      <c r="BNY37" s="371"/>
      <c r="BNZ37" s="371"/>
      <c r="BOA37" s="371"/>
      <c r="BOB37" s="371"/>
      <c r="BOC37" s="371"/>
      <c r="BOD37" s="371"/>
      <c r="BOE37" s="371"/>
      <c r="BOF37" s="371"/>
      <c r="BOG37" s="371"/>
      <c r="BOH37" s="371"/>
      <c r="BOI37" s="371"/>
      <c r="BOJ37" s="371"/>
      <c r="BOK37" s="371"/>
      <c r="BOL37" s="371"/>
      <c r="BOM37" s="371"/>
      <c r="BON37" s="371"/>
      <c r="BOO37" s="371"/>
      <c r="BOP37" s="371"/>
      <c r="BOQ37" s="371"/>
      <c r="BOR37" s="371"/>
      <c r="BOS37" s="371"/>
      <c r="BOT37" s="371"/>
      <c r="BOU37" s="371"/>
      <c r="BOV37" s="371"/>
      <c r="BOW37" s="371"/>
      <c r="BOX37" s="371"/>
      <c r="BOY37" s="371"/>
      <c r="BOZ37" s="371"/>
      <c r="BPA37" s="371"/>
      <c r="BPB37" s="371"/>
      <c r="BPC37" s="371"/>
      <c r="BPD37" s="371"/>
      <c r="BPE37" s="371"/>
      <c r="BPF37" s="371"/>
      <c r="BPG37" s="371"/>
      <c r="BPH37" s="371"/>
      <c r="BPI37" s="371"/>
      <c r="BPJ37" s="371"/>
      <c r="BPK37" s="371"/>
      <c r="BPL37" s="371"/>
      <c r="BPM37" s="371"/>
      <c r="BPN37" s="371"/>
      <c r="BPO37" s="371"/>
      <c r="BPP37" s="371"/>
      <c r="BPQ37" s="371"/>
      <c r="BPR37" s="371"/>
      <c r="BPS37" s="371"/>
      <c r="BPT37" s="371"/>
      <c r="BPU37" s="371"/>
      <c r="BPV37" s="371"/>
      <c r="BPW37" s="371"/>
      <c r="BPX37" s="371"/>
      <c r="BPY37" s="371"/>
      <c r="BPZ37" s="371"/>
      <c r="BQA37" s="371"/>
      <c r="BQB37" s="371"/>
      <c r="BQC37" s="371"/>
      <c r="BQD37" s="371"/>
      <c r="BQE37" s="371"/>
      <c r="BQF37" s="371"/>
      <c r="BQG37" s="371"/>
      <c r="BQH37" s="371"/>
      <c r="BQI37" s="371"/>
      <c r="BQJ37" s="371"/>
      <c r="BQK37" s="371"/>
      <c r="BQL37" s="371"/>
      <c r="BQM37" s="371"/>
      <c r="BQN37" s="371"/>
      <c r="BQO37" s="371"/>
      <c r="BQP37" s="371"/>
      <c r="BQQ37" s="371"/>
      <c r="BQR37" s="371"/>
      <c r="BQS37" s="371"/>
      <c r="BQT37" s="371"/>
      <c r="BQU37" s="371"/>
      <c r="BQV37" s="371"/>
      <c r="BQW37" s="371"/>
      <c r="BQX37" s="371"/>
      <c r="BQY37" s="371"/>
      <c r="BQZ37" s="371"/>
      <c r="BRA37" s="371"/>
      <c r="BRB37" s="371"/>
      <c r="BRC37" s="371"/>
      <c r="BRD37" s="371"/>
      <c r="BRE37" s="371"/>
      <c r="BRF37" s="371"/>
      <c r="BRG37" s="371"/>
      <c r="BRH37" s="371"/>
      <c r="BRI37" s="371"/>
      <c r="BRJ37" s="371"/>
      <c r="BRK37" s="371"/>
      <c r="BRL37" s="371"/>
      <c r="BRM37" s="371"/>
      <c r="BRN37" s="371"/>
      <c r="BRO37" s="371"/>
      <c r="BRP37" s="371"/>
      <c r="BRQ37" s="371"/>
      <c r="BRR37" s="371"/>
      <c r="BRS37" s="371"/>
      <c r="BRT37" s="371"/>
      <c r="BRU37" s="371"/>
      <c r="BRV37" s="371"/>
      <c r="BRW37" s="371"/>
      <c r="BRX37" s="371"/>
      <c r="BRY37" s="371"/>
      <c r="BRZ37" s="371"/>
      <c r="BSA37" s="371"/>
      <c r="BSB37" s="371"/>
      <c r="BSC37" s="371"/>
      <c r="BSD37" s="371"/>
      <c r="BSE37" s="371"/>
      <c r="BSF37" s="371"/>
      <c r="BSG37" s="371"/>
      <c r="BSH37" s="371"/>
      <c r="BSI37" s="371"/>
      <c r="BSJ37" s="371"/>
      <c r="BSK37" s="371"/>
      <c r="BSL37" s="371"/>
      <c r="BSM37" s="371"/>
      <c r="BSN37" s="371"/>
      <c r="BSO37" s="371"/>
      <c r="BSP37" s="371"/>
      <c r="BSQ37" s="371"/>
      <c r="BSR37" s="371"/>
      <c r="BSS37" s="371"/>
      <c r="BST37" s="371"/>
      <c r="BSU37" s="371"/>
      <c r="BSV37" s="371"/>
      <c r="BSW37" s="371"/>
      <c r="BSX37" s="371"/>
      <c r="BSY37" s="371"/>
      <c r="BSZ37" s="371"/>
      <c r="BTA37" s="371"/>
      <c r="BTB37" s="371"/>
      <c r="BTC37" s="371"/>
      <c r="BTD37" s="371"/>
      <c r="BTE37" s="371"/>
      <c r="BTF37" s="371"/>
      <c r="BTG37" s="371"/>
      <c r="BTH37" s="371"/>
      <c r="BTI37" s="371"/>
      <c r="BTJ37" s="371"/>
      <c r="BTK37" s="371"/>
      <c r="BTL37" s="371"/>
      <c r="BTM37" s="371"/>
      <c r="BTN37" s="371"/>
      <c r="BTO37" s="371"/>
      <c r="BTP37" s="371"/>
      <c r="BTQ37" s="371"/>
      <c r="BTR37" s="371"/>
      <c r="BTS37" s="371"/>
      <c r="BTT37" s="371"/>
      <c r="BTU37" s="371"/>
      <c r="BTV37" s="371"/>
      <c r="BTW37" s="371"/>
      <c r="BTX37" s="371"/>
      <c r="BTY37" s="371"/>
      <c r="BTZ37" s="371"/>
      <c r="BUA37" s="371"/>
      <c r="BUB37" s="371"/>
      <c r="BUC37" s="371"/>
      <c r="BUD37" s="371"/>
      <c r="BUE37" s="371"/>
      <c r="BUF37" s="371"/>
      <c r="BUG37" s="371"/>
      <c r="BUH37" s="371"/>
      <c r="BUI37" s="371"/>
      <c r="BUJ37" s="371"/>
      <c r="BUK37" s="371"/>
      <c r="BUL37" s="371"/>
      <c r="BUM37" s="371"/>
      <c r="BUN37" s="371"/>
      <c r="BUO37" s="371"/>
      <c r="BUP37" s="371"/>
      <c r="BUQ37" s="371"/>
      <c r="BUR37" s="371"/>
      <c r="BUS37" s="371"/>
      <c r="BUT37" s="371"/>
      <c r="BUU37" s="371"/>
      <c r="BUV37" s="371"/>
      <c r="BUW37" s="371"/>
      <c r="BUX37" s="371"/>
      <c r="BUY37" s="371"/>
      <c r="BUZ37" s="371"/>
      <c r="BVA37" s="371"/>
      <c r="BVB37" s="371"/>
      <c r="BVC37" s="371"/>
      <c r="BVD37" s="371"/>
      <c r="BVE37" s="371"/>
      <c r="BVF37" s="371"/>
      <c r="BVG37" s="371"/>
      <c r="BVH37" s="371"/>
      <c r="BVI37" s="371"/>
      <c r="BVJ37" s="371"/>
      <c r="BVK37" s="371"/>
      <c r="BVL37" s="371"/>
      <c r="BVM37" s="371"/>
      <c r="BVN37" s="371"/>
      <c r="BVO37" s="371"/>
      <c r="BVP37" s="371"/>
      <c r="BVQ37" s="371"/>
      <c r="BVR37" s="371"/>
      <c r="BVS37" s="371"/>
      <c r="BVT37" s="371"/>
      <c r="BVU37" s="371"/>
      <c r="BVV37" s="371"/>
      <c r="BVW37" s="371"/>
      <c r="BVX37" s="371"/>
      <c r="BVY37" s="371"/>
      <c r="BVZ37" s="371"/>
      <c r="BWA37" s="371"/>
      <c r="BWB37" s="371"/>
      <c r="BWC37" s="371"/>
      <c r="BWD37" s="371"/>
      <c r="BWE37" s="371"/>
      <c r="BWF37" s="371"/>
      <c r="BWG37" s="371"/>
      <c r="BWH37" s="371"/>
      <c r="BWI37" s="371"/>
      <c r="BWJ37" s="371"/>
      <c r="BWK37" s="371"/>
      <c r="BWL37" s="371"/>
      <c r="BWM37" s="371"/>
      <c r="BWN37" s="371"/>
      <c r="BWO37" s="371"/>
      <c r="BWP37" s="371"/>
      <c r="BWQ37" s="371"/>
      <c r="BWR37" s="371"/>
      <c r="BWS37" s="371"/>
      <c r="BWT37" s="371"/>
      <c r="BWU37" s="371"/>
      <c r="BWV37" s="371"/>
      <c r="BWW37" s="371"/>
      <c r="BWX37" s="371"/>
      <c r="BWY37" s="371"/>
      <c r="BWZ37" s="371"/>
      <c r="BXA37" s="371"/>
      <c r="BXB37" s="371"/>
      <c r="BXC37" s="371"/>
      <c r="BXD37" s="371"/>
      <c r="BXE37" s="371"/>
      <c r="BXF37" s="371"/>
      <c r="BXG37" s="371"/>
      <c r="BXH37" s="371"/>
      <c r="BXI37" s="371"/>
      <c r="BXJ37" s="371"/>
      <c r="BXK37" s="371"/>
      <c r="BXL37" s="371"/>
      <c r="BXM37" s="371"/>
      <c r="BXN37" s="371"/>
      <c r="BXO37" s="371"/>
      <c r="BXP37" s="371"/>
      <c r="BXQ37" s="371"/>
      <c r="BXR37" s="371"/>
      <c r="BXS37" s="371"/>
      <c r="BXT37" s="371"/>
      <c r="BXU37" s="371"/>
      <c r="BXV37" s="371"/>
      <c r="BXW37" s="371"/>
      <c r="BXX37" s="371"/>
      <c r="BXY37" s="371"/>
      <c r="BXZ37" s="371"/>
      <c r="BYA37" s="371"/>
      <c r="BYB37" s="371"/>
      <c r="BYC37" s="371"/>
      <c r="BYD37" s="371"/>
      <c r="BYE37" s="371"/>
      <c r="BYF37" s="371"/>
      <c r="BYG37" s="371"/>
      <c r="BYH37" s="371"/>
      <c r="BYI37" s="371"/>
      <c r="BYJ37" s="371"/>
      <c r="BYK37" s="371"/>
      <c r="BYL37" s="371"/>
      <c r="BYM37" s="371"/>
      <c r="BYN37" s="371"/>
      <c r="BYO37" s="371"/>
      <c r="BYP37" s="371"/>
      <c r="BYQ37" s="371"/>
      <c r="BYR37" s="371"/>
      <c r="BYS37" s="371"/>
      <c r="BYT37" s="371"/>
      <c r="BYU37" s="371"/>
      <c r="BYV37" s="371"/>
      <c r="BYW37" s="371"/>
      <c r="BYX37" s="371"/>
      <c r="BYY37" s="371"/>
      <c r="BYZ37" s="371"/>
      <c r="BZA37" s="371"/>
      <c r="BZB37" s="371"/>
      <c r="BZC37" s="371"/>
      <c r="BZD37" s="371"/>
      <c r="BZE37" s="371"/>
      <c r="BZF37" s="371"/>
      <c r="BZG37" s="371"/>
      <c r="BZH37" s="371"/>
      <c r="BZI37" s="371"/>
      <c r="BZJ37" s="371"/>
      <c r="BZK37" s="371"/>
      <c r="BZL37" s="371"/>
      <c r="BZM37" s="371"/>
      <c r="BZN37" s="371"/>
      <c r="BZO37" s="371"/>
      <c r="BZP37" s="371"/>
      <c r="BZQ37" s="371"/>
      <c r="BZR37" s="371"/>
      <c r="BZS37" s="371"/>
      <c r="BZT37" s="371"/>
      <c r="BZU37" s="371"/>
      <c r="BZV37" s="371"/>
      <c r="BZW37" s="371"/>
      <c r="BZX37" s="371"/>
      <c r="BZY37" s="371"/>
      <c r="BZZ37" s="371"/>
      <c r="CAA37" s="371"/>
      <c r="CAB37" s="371"/>
      <c r="CAC37" s="371"/>
      <c r="CAD37" s="371"/>
      <c r="CAE37" s="371"/>
      <c r="CAF37" s="371"/>
      <c r="CAG37" s="371"/>
      <c r="CAH37" s="371"/>
      <c r="CAI37" s="371"/>
      <c r="CAJ37" s="371"/>
      <c r="CAK37" s="371"/>
      <c r="CAL37" s="371"/>
      <c r="CAM37" s="371"/>
      <c r="CAN37" s="371"/>
      <c r="CAO37" s="371"/>
      <c r="CAP37" s="371"/>
      <c r="CAQ37" s="371"/>
      <c r="CAR37" s="371"/>
      <c r="CAS37" s="371"/>
      <c r="CAT37" s="371"/>
      <c r="CAU37" s="371"/>
      <c r="CAV37" s="371"/>
      <c r="CAW37" s="371"/>
      <c r="CAX37" s="371"/>
      <c r="CAY37" s="371"/>
      <c r="CAZ37" s="371"/>
      <c r="CBA37" s="371"/>
      <c r="CBB37" s="371"/>
      <c r="CBC37" s="371"/>
      <c r="CBD37" s="371"/>
      <c r="CBE37" s="371"/>
      <c r="CBF37" s="371"/>
      <c r="CBG37" s="371"/>
      <c r="CBH37" s="371"/>
      <c r="CBI37" s="371"/>
      <c r="CBJ37" s="371"/>
      <c r="CBK37" s="371"/>
      <c r="CBL37" s="371"/>
      <c r="CBM37" s="371"/>
      <c r="CBN37" s="371"/>
      <c r="CBO37" s="371"/>
      <c r="CBP37" s="371"/>
      <c r="CBQ37" s="371"/>
      <c r="CBR37" s="371"/>
      <c r="CBS37" s="371"/>
      <c r="CBT37" s="371"/>
      <c r="CBU37" s="371"/>
      <c r="CBV37" s="371"/>
      <c r="CBW37" s="371"/>
      <c r="CBX37" s="371"/>
      <c r="CBY37" s="371"/>
      <c r="CBZ37" s="371"/>
      <c r="CCA37" s="371"/>
      <c r="CCB37" s="371"/>
      <c r="CCC37" s="371"/>
      <c r="CCD37" s="371"/>
      <c r="CCE37" s="371"/>
      <c r="CCF37" s="371"/>
      <c r="CCG37" s="371"/>
      <c r="CCH37" s="371"/>
      <c r="CCI37" s="371"/>
      <c r="CCJ37" s="371"/>
      <c r="CCK37" s="371"/>
      <c r="CCL37" s="371"/>
      <c r="CCM37" s="371"/>
      <c r="CCN37" s="371"/>
      <c r="CCO37" s="371"/>
      <c r="CCP37" s="371"/>
      <c r="CCQ37" s="371"/>
      <c r="CCR37" s="371"/>
      <c r="CCS37" s="371"/>
      <c r="CCT37" s="371"/>
      <c r="CCU37" s="371"/>
      <c r="CCV37" s="371"/>
      <c r="CCW37" s="371"/>
      <c r="CCX37" s="371"/>
      <c r="CCY37" s="371"/>
      <c r="CCZ37" s="371"/>
      <c r="CDA37" s="371"/>
      <c r="CDB37" s="371"/>
      <c r="CDC37" s="371"/>
      <c r="CDD37" s="371"/>
      <c r="CDE37" s="371"/>
      <c r="CDF37" s="371"/>
      <c r="CDG37" s="371"/>
      <c r="CDH37" s="371"/>
      <c r="CDI37" s="371"/>
      <c r="CDJ37" s="371"/>
      <c r="CDK37" s="371"/>
      <c r="CDL37" s="371"/>
      <c r="CDM37" s="371"/>
      <c r="CDN37" s="371"/>
      <c r="CDO37" s="371"/>
      <c r="CDP37" s="371"/>
      <c r="CDQ37" s="371"/>
      <c r="CDR37" s="371"/>
      <c r="CDS37" s="371"/>
      <c r="CDT37" s="371"/>
      <c r="CDU37" s="371"/>
      <c r="CDV37" s="371"/>
      <c r="CDW37" s="371"/>
      <c r="CDX37" s="371"/>
      <c r="CDY37" s="371"/>
      <c r="CDZ37" s="371"/>
      <c r="CEA37" s="371"/>
      <c r="CEB37" s="371"/>
      <c r="CEC37" s="371"/>
      <c r="CED37" s="371"/>
      <c r="CEE37" s="371"/>
      <c r="CEF37" s="371"/>
      <c r="CEG37" s="371"/>
      <c r="CEH37" s="371"/>
      <c r="CEI37" s="371"/>
      <c r="CEJ37" s="371"/>
      <c r="CEK37" s="371"/>
      <c r="CEL37" s="371"/>
      <c r="CEM37" s="371"/>
      <c r="CEN37" s="371"/>
      <c r="CEO37" s="371"/>
      <c r="CEP37" s="371"/>
      <c r="CEQ37" s="371"/>
      <c r="CER37" s="371"/>
      <c r="CES37" s="371"/>
      <c r="CET37" s="371"/>
      <c r="CEU37" s="371"/>
      <c r="CEV37" s="371"/>
      <c r="CEW37" s="371"/>
      <c r="CEX37" s="371"/>
      <c r="CEY37" s="371"/>
      <c r="CEZ37" s="371"/>
      <c r="CFA37" s="371"/>
      <c r="CFB37" s="371"/>
      <c r="CFC37" s="371"/>
      <c r="CFD37" s="371"/>
      <c r="CFE37" s="371"/>
      <c r="CFF37" s="371"/>
      <c r="CFG37" s="371"/>
      <c r="CFH37" s="371"/>
      <c r="CFI37" s="371"/>
      <c r="CFJ37" s="371"/>
      <c r="CFK37" s="371"/>
      <c r="CFL37" s="371"/>
      <c r="CFM37" s="371"/>
      <c r="CFN37" s="371"/>
      <c r="CFO37" s="371"/>
      <c r="CFP37" s="371"/>
      <c r="CFQ37" s="371"/>
      <c r="CFR37" s="371"/>
      <c r="CFS37" s="371"/>
      <c r="CFT37" s="371"/>
      <c r="CFU37" s="371"/>
      <c r="CFV37" s="371"/>
      <c r="CFW37" s="371"/>
      <c r="CFX37" s="371"/>
      <c r="CFY37" s="371"/>
      <c r="CFZ37" s="371"/>
      <c r="CGA37" s="371"/>
      <c r="CGB37" s="371"/>
      <c r="CGC37" s="371"/>
      <c r="CGD37" s="371"/>
      <c r="CGE37" s="371"/>
      <c r="CGF37" s="371"/>
      <c r="CGG37" s="371"/>
      <c r="CGH37" s="371"/>
      <c r="CGI37" s="371"/>
      <c r="CGJ37" s="371"/>
      <c r="CGK37" s="371"/>
      <c r="CGL37" s="371"/>
      <c r="CGM37" s="371"/>
      <c r="CGN37" s="371"/>
      <c r="CGO37" s="371"/>
      <c r="CGP37" s="371"/>
      <c r="CGQ37" s="371"/>
      <c r="CGR37" s="371"/>
      <c r="CGS37" s="371"/>
      <c r="CGT37" s="371"/>
      <c r="CGU37" s="371"/>
      <c r="CGV37" s="371"/>
      <c r="CGW37" s="371"/>
      <c r="CGX37" s="371"/>
      <c r="CGY37" s="371"/>
      <c r="CGZ37" s="371"/>
      <c r="CHA37" s="371"/>
      <c r="CHB37" s="371"/>
      <c r="CHC37" s="371"/>
      <c r="CHD37" s="371"/>
      <c r="CHE37" s="371"/>
      <c r="CHF37" s="371"/>
      <c r="CHG37" s="371"/>
      <c r="CHH37" s="371"/>
      <c r="CHI37" s="371"/>
      <c r="CHJ37" s="371"/>
      <c r="CHK37" s="371"/>
      <c r="CHL37" s="371"/>
      <c r="CHM37" s="371"/>
      <c r="CHN37" s="371"/>
      <c r="CHO37" s="371"/>
      <c r="CHP37" s="371"/>
      <c r="CHQ37" s="371"/>
      <c r="CHR37" s="371"/>
      <c r="CHS37" s="371"/>
      <c r="CHT37" s="371"/>
      <c r="CHU37" s="371"/>
      <c r="CHV37" s="371"/>
      <c r="CHW37" s="371"/>
      <c r="CHX37" s="371"/>
      <c r="CHY37" s="371"/>
      <c r="CHZ37" s="371"/>
      <c r="CIA37" s="371"/>
      <c r="CIB37" s="371"/>
      <c r="CIC37" s="371"/>
      <c r="CID37" s="371"/>
      <c r="CIE37" s="371"/>
      <c r="CIF37" s="371"/>
      <c r="CIG37" s="371"/>
      <c r="CIH37" s="371"/>
      <c r="CII37" s="371"/>
      <c r="CIJ37" s="371"/>
      <c r="CIK37" s="371"/>
      <c r="CIL37" s="371"/>
      <c r="CIM37" s="371"/>
      <c r="CIN37" s="371"/>
      <c r="CIO37" s="371"/>
      <c r="CIP37" s="371"/>
      <c r="CIQ37" s="371"/>
      <c r="CIR37" s="371"/>
      <c r="CIS37" s="371"/>
      <c r="CIT37" s="371"/>
      <c r="CIU37" s="371"/>
      <c r="CIV37" s="371"/>
      <c r="CIW37" s="371"/>
      <c r="CIX37" s="371"/>
      <c r="CIY37" s="371"/>
      <c r="CIZ37" s="371"/>
      <c r="CJA37" s="371"/>
      <c r="CJB37" s="371"/>
      <c r="CJC37" s="371"/>
      <c r="CJD37" s="371"/>
      <c r="CJE37" s="371"/>
      <c r="CJF37" s="371"/>
      <c r="CJG37" s="371"/>
      <c r="CJH37" s="371"/>
      <c r="CJI37" s="371"/>
      <c r="CJJ37" s="371"/>
      <c r="CJK37" s="371"/>
      <c r="CJL37" s="371"/>
      <c r="CJM37" s="371"/>
      <c r="CJN37" s="371"/>
      <c r="CJO37" s="371"/>
      <c r="CJP37" s="371"/>
      <c r="CJQ37" s="371"/>
      <c r="CJR37" s="371"/>
      <c r="CJS37" s="371"/>
      <c r="CJT37" s="371"/>
      <c r="CJU37" s="371"/>
      <c r="CJV37" s="371"/>
      <c r="CJW37" s="371"/>
      <c r="CJX37" s="371"/>
      <c r="CJY37" s="371"/>
      <c r="CJZ37" s="371"/>
      <c r="CKA37" s="371"/>
      <c r="CKB37" s="371"/>
      <c r="CKC37" s="371"/>
      <c r="CKD37" s="371"/>
      <c r="CKE37" s="371"/>
      <c r="CKF37" s="371"/>
      <c r="CKG37" s="371"/>
      <c r="CKH37" s="371"/>
      <c r="CKI37" s="371"/>
      <c r="CKJ37" s="371"/>
      <c r="CKK37" s="371"/>
      <c r="CKL37" s="371"/>
      <c r="CKM37" s="371"/>
      <c r="CKN37" s="371"/>
      <c r="CKO37" s="371"/>
      <c r="CKP37" s="371"/>
      <c r="CKQ37" s="371"/>
      <c r="CKR37" s="371"/>
      <c r="CKS37" s="371"/>
      <c r="CKT37" s="371"/>
      <c r="CKU37" s="371"/>
      <c r="CKV37" s="371"/>
      <c r="CKW37" s="371"/>
      <c r="CKX37" s="371"/>
      <c r="CKY37" s="371"/>
      <c r="CKZ37" s="371"/>
      <c r="CLA37" s="371"/>
      <c r="CLB37" s="371"/>
      <c r="CLC37" s="371"/>
      <c r="CLD37" s="371"/>
      <c r="CLE37" s="371"/>
      <c r="CLF37" s="371"/>
      <c r="CLG37" s="371"/>
      <c r="CLH37" s="371"/>
      <c r="CLI37" s="371"/>
      <c r="CLJ37" s="371"/>
      <c r="CLK37" s="371"/>
      <c r="CLL37" s="371"/>
      <c r="CLM37" s="371"/>
      <c r="CLN37" s="371"/>
      <c r="CLO37" s="371"/>
      <c r="CLP37" s="371"/>
      <c r="CLQ37" s="371"/>
      <c r="CLR37" s="371"/>
      <c r="CLS37" s="371"/>
      <c r="CLT37" s="371"/>
      <c r="CLU37" s="371"/>
      <c r="CLV37" s="371"/>
      <c r="CLW37" s="371"/>
      <c r="CLX37" s="371"/>
      <c r="CLY37" s="371"/>
      <c r="CLZ37" s="371"/>
      <c r="CMA37" s="371"/>
      <c r="CMB37" s="371"/>
      <c r="CMC37" s="371"/>
      <c r="CMD37" s="371"/>
      <c r="CME37" s="371"/>
      <c r="CMF37" s="371"/>
      <c r="CMG37" s="371"/>
      <c r="CMH37" s="371"/>
      <c r="CMI37" s="371"/>
      <c r="CMJ37" s="371"/>
      <c r="CMK37" s="371"/>
      <c r="CML37" s="371"/>
      <c r="CMM37" s="371"/>
      <c r="CMN37" s="371"/>
      <c r="CMO37" s="371"/>
      <c r="CMP37" s="371"/>
      <c r="CMQ37" s="371"/>
      <c r="CMR37" s="371"/>
      <c r="CMS37" s="371"/>
      <c r="CMT37" s="371"/>
      <c r="CMU37" s="371"/>
      <c r="CMV37" s="371"/>
      <c r="CMW37" s="371"/>
      <c r="CMX37" s="371"/>
      <c r="CMY37" s="371"/>
      <c r="CMZ37" s="371"/>
      <c r="CNA37" s="371"/>
      <c r="CNB37" s="371"/>
      <c r="CNC37" s="371"/>
      <c r="CND37" s="371"/>
      <c r="CNE37" s="371"/>
      <c r="CNF37" s="371"/>
      <c r="CNG37" s="371"/>
      <c r="CNH37" s="371"/>
      <c r="CNI37" s="371"/>
      <c r="CNJ37" s="371"/>
      <c r="CNK37" s="371"/>
      <c r="CNL37" s="371"/>
      <c r="CNM37" s="371"/>
      <c r="CNN37" s="371"/>
      <c r="CNO37" s="371"/>
      <c r="CNP37" s="371"/>
      <c r="CNQ37" s="371"/>
      <c r="CNR37" s="371"/>
      <c r="CNS37" s="371"/>
      <c r="CNT37" s="371"/>
      <c r="CNU37" s="371"/>
      <c r="CNV37" s="371"/>
      <c r="CNW37" s="371"/>
      <c r="CNX37" s="371"/>
      <c r="CNY37" s="371"/>
      <c r="CNZ37" s="371"/>
      <c r="COA37" s="371"/>
      <c r="COB37" s="371"/>
      <c r="COC37" s="371"/>
      <c r="COD37" s="371"/>
      <c r="COE37" s="371"/>
      <c r="COF37" s="371"/>
      <c r="COG37" s="371"/>
      <c r="COH37" s="371"/>
      <c r="COI37" s="371"/>
      <c r="COJ37" s="371"/>
      <c r="COK37" s="371"/>
      <c r="COL37" s="371"/>
      <c r="COM37" s="371"/>
      <c r="CON37" s="371"/>
      <c r="COO37" s="371"/>
      <c r="COP37" s="371"/>
      <c r="COQ37" s="371"/>
      <c r="COR37" s="371"/>
      <c r="COS37" s="371"/>
      <c r="COT37" s="371"/>
      <c r="COU37" s="371"/>
      <c r="COV37" s="371"/>
      <c r="COW37" s="371"/>
      <c r="COX37" s="371"/>
      <c r="COY37" s="371"/>
      <c r="COZ37" s="371"/>
      <c r="CPA37" s="371"/>
      <c r="CPB37" s="371"/>
      <c r="CPC37" s="371"/>
      <c r="CPD37" s="371"/>
      <c r="CPE37" s="371"/>
      <c r="CPF37" s="371"/>
      <c r="CPG37" s="371"/>
      <c r="CPH37" s="371"/>
      <c r="CPI37" s="371"/>
      <c r="CPJ37" s="371"/>
      <c r="CPK37" s="371"/>
      <c r="CPL37" s="371"/>
      <c r="CPM37" s="371"/>
      <c r="CPN37" s="371"/>
      <c r="CPO37" s="371"/>
      <c r="CPP37" s="371"/>
      <c r="CPQ37" s="371"/>
      <c r="CPR37" s="371"/>
      <c r="CPS37" s="371"/>
      <c r="CPT37" s="371"/>
      <c r="CPU37" s="371"/>
      <c r="CPV37" s="371"/>
      <c r="CPW37" s="371"/>
      <c r="CPX37" s="371"/>
      <c r="CPY37" s="371"/>
      <c r="CPZ37" s="371"/>
      <c r="CQA37" s="371"/>
      <c r="CQB37" s="371"/>
      <c r="CQC37" s="371"/>
      <c r="CQD37" s="371"/>
      <c r="CQE37" s="371"/>
      <c r="CQF37" s="371"/>
      <c r="CQG37" s="371"/>
      <c r="CQH37" s="371"/>
      <c r="CQI37" s="371"/>
      <c r="CQJ37" s="371"/>
      <c r="CQK37" s="371"/>
      <c r="CQL37" s="371"/>
      <c r="CQM37" s="371"/>
      <c r="CQN37" s="371"/>
      <c r="CQO37" s="371"/>
      <c r="CQP37" s="371"/>
      <c r="CQQ37" s="371"/>
      <c r="CQR37" s="371"/>
      <c r="CQS37" s="371"/>
      <c r="CQT37" s="371"/>
      <c r="CQU37" s="371"/>
      <c r="CQV37" s="371"/>
      <c r="CQW37" s="371"/>
      <c r="CQX37" s="371"/>
      <c r="CQY37" s="371"/>
      <c r="CQZ37" s="371"/>
      <c r="CRA37" s="371"/>
      <c r="CRB37" s="371"/>
      <c r="CRC37" s="371"/>
      <c r="CRD37" s="371"/>
      <c r="CRE37" s="371"/>
      <c r="CRF37" s="371"/>
      <c r="CRG37" s="371"/>
      <c r="CRH37" s="371"/>
      <c r="CRI37" s="371"/>
      <c r="CRJ37" s="371"/>
      <c r="CRK37" s="371"/>
      <c r="CRL37" s="371"/>
      <c r="CRM37" s="371"/>
      <c r="CRN37" s="371"/>
      <c r="CRO37" s="371"/>
      <c r="CRP37" s="371"/>
      <c r="CRQ37" s="371"/>
      <c r="CRR37" s="371"/>
      <c r="CRS37" s="371"/>
      <c r="CRT37" s="371"/>
      <c r="CRU37" s="371"/>
      <c r="CRV37" s="371"/>
      <c r="CRW37" s="371"/>
      <c r="CRX37" s="371"/>
      <c r="CRY37" s="371"/>
      <c r="CRZ37" s="371"/>
      <c r="CSA37" s="371"/>
      <c r="CSB37" s="371"/>
      <c r="CSC37" s="371"/>
      <c r="CSD37" s="371"/>
      <c r="CSE37" s="371"/>
      <c r="CSF37" s="371"/>
      <c r="CSG37" s="371"/>
      <c r="CSH37" s="371"/>
      <c r="CSI37" s="371"/>
      <c r="CSJ37" s="371"/>
      <c r="CSK37" s="371"/>
      <c r="CSL37" s="371"/>
      <c r="CSM37" s="371"/>
      <c r="CSN37" s="371"/>
      <c r="CSO37" s="371"/>
      <c r="CSP37" s="371"/>
      <c r="CSQ37" s="371"/>
      <c r="CSR37" s="371"/>
      <c r="CSS37" s="371"/>
      <c r="CST37" s="371"/>
      <c r="CSU37" s="371"/>
      <c r="CSV37" s="371"/>
      <c r="CSW37" s="371"/>
      <c r="CSX37" s="371"/>
      <c r="CSY37" s="371"/>
      <c r="CSZ37" s="371"/>
      <c r="CTA37" s="371"/>
      <c r="CTB37" s="371"/>
      <c r="CTC37" s="371"/>
      <c r="CTD37" s="371"/>
      <c r="CTE37" s="371"/>
      <c r="CTF37" s="371"/>
      <c r="CTG37" s="371"/>
      <c r="CTH37" s="371"/>
      <c r="CTI37" s="371"/>
      <c r="CTJ37" s="371"/>
      <c r="CTK37" s="371"/>
      <c r="CTL37" s="371"/>
      <c r="CTM37" s="371"/>
      <c r="CTN37" s="371"/>
      <c r="CTO37" s="371"/>
      <c r="CTP37" s="371"/>
      <c r="CTQ37" s="371"/>
      <c r="CTR37" s="371"/>
      <c r="CTS37" s="371"/>
      <c r="CTT37" s="371"/>
      <c r="CTU37" s="371"/>
      <c r="CTV37" s="371"/>
      <c r="CTW37" s="371"/>
      <c r="CTX37" s="371"/>
      <c r="CTY37" s="371"/>
      <c r="CTZ37" s="371"/>
      <c r="CUA37" s="371"/>
      <c r="CUB37" s="371"/>
      <c r="CUC37" s="371"/>
      <c r="CUD37" s="371"/>
      <c r="CUE37" s="371"/>
      <c r="CUF37" s="371"/>
      <c r="CUG37" s="371"/>
      <c r="CUH37" s="371"/>
      <c r="CUI37" s="371"/>
      <c r="CUJ37" s="371"/>
      <c r="CUK37" s="371"/>
      <c r="CUL37" s="371"/>
      <c r="CUM37" s="371"/>
      <c r="CUN37" s="371"/>
      <c r="CUO37" s="371"/>
      <c r="CUP37" s="371"/>
      <c r="CUQ37" s="371"/>
      <c r="CUR37" s="371"/>
      <c r="CUS37" s="371"/>
      <c r="CUT37" s="371"/>
      <c r="CUU37" s="371"/>
      <c r="CUV37" s="371"/>
      <c r="CUW37" s="371"/>
      <c r="CUX37" s="371"/>
      <c r="CUY37" s="371"/>
      <c r="CUZ37" s="371"/>
      <c r="CVA37" s="371"/>
      <c r="CVB37" s="371"/>
      <c r="CVC37" s="371"/>
      <c r="CVD37" s="371"/>
      <c r="CVE37" s="371"/>
      <c r="CVF37" s="371"/>
      <c r="CVG37" s="371"/>
      <c r="CVH37" s="371"/>
      <c r="CVI37" s="371"/>
      <c r="CVJ37" s="371"/>
      <c r="CVK37" s="371"/>
      <c r="CVL37" s="371"/>
      <c r="CVM37" s="371"/>
      <c r="CVN37" s="371"/>
      <c r="CVO37" s="371"/>
      <c r="CVP37" s="371"/>
      <c r="CVQ37" s="371"/>
      <c r="CVR37" s="371"/>
      <c r="CVS37" s="371"/>
      <c r="CVT37" s="371"/>
      <c r="CVU37" s="371"/>
      <c r="CVV37" s="371"/>
      <c r="CVW37" s="371"/>
      <c r="CVX37" s="371"/>
      <c r="CVY37" s="371"/>
      <c r="CVZ37" s="371"/>
      <c r="CWA37" s="371"/>
      <c r="CWB37" s="371"/>
      <c r="CWC37" s="371"/>
      <c r="CWD37" s="371"/>
      <c r="CWE37" s="371"/>
      <c r="CWF37" s="371"/>
      <c r="CWG37" s="371"/>
      <c r="CWH37" s="371"/>
      <c r="CWI37" s="371"/>
      <c r="CWJ37" s="371"/>
      <c r="CWK37" s="371"/>
      <c r="CWL37" s="371"/>
      <c r="CWM37" s="371"/>
      <c r="CWN37" s="371"/>
      <c r="CWO37" s="371"/>
      <c r="CWP37" s="371"/>
      <c r="CWQ37" s="371"/>
      <c r="CWR37" s="371"/>
      <c r="CWS37" s="371"/>
      <c r="CWT37" s="371"/>
      <c r="CWU37" s="371"/>
      <c r="CWV37" s="371"/>
      <c r="CWW37" s="371"/>
      <c r="CWX37" s="371"/>
      <c r="CWY37" s="371"/>
      <c r="CWZ37" s="371"/>
      <c r="CXA37" s="371"/>
      <c r="CXB37" s="371"/>
      <c r="CXC37" s="371"/>
      <c r="CXD37" s="371"/>
      <c r="CXE37" s="371"/>
      <c r="CXF37" s="371"/>
      <c r="CXG37" s="371"/>
      <c r="CXH37" s="371"/>
      <c r="CXI37" s="371"/>
      <c r="CXJ37" s="371"/>
      <c r="CXK37" s="371"/>
      <c r="CXL37" s="371"/>
      <c r="CXM37" s="371"/>
      <c r="CXN37" s="371"/>
      <c r="CXO37" s="371"/>
      <c r="CXP37" s="371"/>
      <c r="CXQ37" s="371"/>
      <c r="CXR37" s="371"/>
      <c r="CXS37" s="371"/>
      <c r="CXT37" s="371"/>
      <c r="CXU37" s="371"/>
      <c r="CXV37" s="371"/>
      <c r="CXW37" s="371"/>
      <c r="CXX37" s="371"/>
      <c r="CXY37" s="371"/>
      <c r="CXZ37" s="371"/>
      <c r="CYA37" s="371"/>
      <c r="CYB37" s="371"/>
      <c r="CYC37" s="371"/>
      <c r="CYD37" s="371"/>
      <c r="CYE37" s="371"/>
      <c r="CYF37" s="371"/>
      <c r="CYG37" s="371"/>
      <c r="CYH37" s="371"/>
      <c r="CYI37" s="371"/>
      <c r="CYJ37" s="371"/>
      <c r="CYK37" s="371"/>
      <c r="CYL37" s="371"/>
      <c r="CYM37" s="371"/>
      <c r="CYN37" s="371"/>
      <c r="CYO37" s="371"/>
      <c r="CYP37" s="371"/>
      <c r="CYQ37" s="371"/>
      <c r="CYR37" s="371"/>
      <c r="CYS37" s="371"/>
      <c r="CYT37" s="371"/>
      <c r="CYU37" s="371"/>
      <c r="CYV37" s="371"/>
      <c r="CYW37" s="371"/>
      <c r="CYX37" s="371"/>
      <c r="CYY37" s="371"/>
      <c r="CYZ37" s="371"/>
      <c r="CZA37" s="371"/>
      <c r="CZB37" s="371"/>
      <c r="CZC37" s="371"/>
      <c r="CZD37" s="371"/>
      <c r="CZE37" s="371"/>
      <c r="CZF37" s="371"/>
      <c r="CZG37" s="371"/>
      <c r="CZH37" s="371"/>
      <c r="CZI37" s="371"/>
      <c r="CZJ37" s="371"/>
      <c r="CZK37" s="371"/>
      <c r="CZL37" s="371"/>
      <c r="CZM37" s="371"/>
      <c r="CZN37" s="371"/>
      <c r="CZO37" s="371"/>
      <c r="CZP37" s="371"/>
      <c r="CZQ37" s="371"/>
      <c r="CZR37" s="371"/>
      <c r="CZS37" s="371"/>
      <c r="CZT37" s="371"/>
      <c r="CZU37" s="371"/>
      <c r="CZV37" s="371"/>
      <c r="CZW37" s="371"/>
      <c r="CZX37" s="371"/>
      <c r="CZY37" s="371"/>
      <c r="CZZ37" s="371"/>
      <c r="DAA37" s="371"/>
      <c r="DAB37" s="371"/>
      <c r="DAC37" s="371"/>
      <c r="DAD37" s="371"/>
      <c r="DAE37" s="371"/>
      <c r="DAF37" s="371"/>
      <c r="DAG37" s="371"/>
      <c r="DAH37" s="371"/>
      <c r="DAI37" s="371"/>
      <c r="DAJ37" s="371"/>
      <c r="DAK37" s="371"/>
      <c r="DAL37" s="371"/>
      <c r="DAM37" s="371"/>
      <c r="DAN37" s="371"/>
      <c r="DAO37" s="371"/>
      <c r="DAP37" s="371"/>
      <c r="DAQ37" s="371"/>
      <c r="DAR37" s="371"/>
      <c r="DAS37" s="371"/>
      <c r="DAT37" s="371"/>
      <c r="DAU37" s="371"/>
      <c r="DAV37" s="371"/>
      <c r="DAW37" s="371"/>
      <c r="DAX37" s="371"/>
      <c r="DAY37" s="371"/>
      <c r="DAZ37" s="371"/>
      <c r="DBA37" s="371"/>
      <c r="DBB37" s="371"/>
      <c r="DBC37" s="371"/>
      <c r="DBD37" s="371"/>
      <c r="DBE37" s="371"/>
      <c r="DBF37" s="371"/>
      <c r="DBG37" s="371"/>
      <c r="DBH37" s="371"/>
      <c r="DBI37" s="371"/>
      <c r="DBJ37" s="371"/>
      <c r="DBK37" s="371"/>
      <c r="DBL37" s="371"/>
      <c r="DBM37" s="371"/>
      <c r="DBN37" s="371"/>
      <c r="DBO37" s="371"/>
      <c r="DBP37" s="371"/>
      <c r="DBQ37" s="371"/>
      <c r="DBR37" s="371"/>
      <c r="DBS37" s="371"/>
      <c r="DBT37" s="371"/>
      <c r="DBU37" s="371"/>
      <c r="DBV37" s="371"/>
      <c r="DBW37" s="371"/>
      <c r="DBX37" s="371"/>
      <c r="DBY37" s="371"/>
      <c r="DBZ37" s="371"/>
      <c r="DCA37" s="371"/>
      <c r="DCB37" s="371"/>
      <c r="DCC37" s="371"/>
      <c r="DCD37" s="371"/>
      <c r="DCE37" s="371"/>
      <c r="DCF37" s="371"/>
      <c r="DCG37" s="371"/>
      <c r="DCH37" s="371"/>
      <c r="DCI37" s="371"/>
      <c r="DCJ37" s="371"/>
      <c r="DCK37" s="371"/>
      <c r="DCL37" s="371"/>
      <c r="DCM37" s="371"/>
      <c r="DCN37" s="371"/>
      <c r="DCO37" s="371"/>
      <c r="DCP37" s="371"/>
      <c r="DCQ37" s="371"/>
      <c r="DCR37" s="371"/>
      <c r="DCS37" s="371"/>
      <c r="DCT37" s="371"/>
      <c r="DCU37" s="371"/>
      <c r="DCV37" s="371"/>
      <c r="DCW37" s="371"/>
      <c r="DCX37" s="371"/>
      <c r="DCY37" s="371"/>
      <c r="DCZ37" s="371"/>
      <c r="DDA37" s="371"/>
      <c r="DDB37" s="371"/>
      <c r="DDC37" s="371"/>
      <c r="DDD37" s="371"/>
      <c r="DDE37" s="371"/>
      <c r="DDF37" s="371"/>
      <c r="DDG37" s="371"/>
      <c r="DDH37" s="371"/>
      <c r="DDI37" s="371"/>
      <c r="DDJ37" s="371"/>
      <c r="DDK37" s="371"/>
      <c r="DDL37" s="371"/>
      <c r="DDM37" s="371"/>
      <c r="DDN37" s="371"/>
      <c r="DDO37" s="371"/>
      <c r="DDP37" s="371"/>
      <c r="DDQ37" s="371"/>
      <c r="DDR37" s="371"/>
      <c r="DDS37" s="371"/>
      <c r="DDT37" s="371"/>
      <c r="DDU37" s="371"/>
      <c r="DDV37" s="371"/>
      <c r="DDW37" s="371"/>
      <c r="DDX37" s="371"/>
      <c r="DDY37" s="371"/>
      <c r="DDZ37" s="371"/>
      <c r="DEA37" s="371"/>
      <c r="DEB37" s="371"/>
      <c r="DEC37" s="371"/>
      <c r="DED37" s="371"/>
      <c r="DEE37" s="371"/>
      <c r="DEF37" s="371"/>
      <c r="DEG37" s="371"/>
      <c r="DEH37" s="371"/>
      <c r="DEI37" s="371"/>
      <c r="DEJ37" s="371"/>
      <c r="DEK37" s="371"/>
      <c r="DEL37" s="371"/>
      <c r="DEM37" s="371"/>
      <c r="DEN37" s="371"/>
      <c r="DEO37" s="371"/>
      <c r="DEP37" s="371"/>
      <c r="DEQ37" s="371"/>
      <c r="DER37" s="371"/>
      <c r="DES37" s="371"/>
      <c r="DET37" s="371"/>
      <c r="DEU37" s="371"/>
      <c r="DEV37" s="371"/>
      <c r="DEW37" s="371"/>
      <c r="DEX37" s="371"/>
      <c r="DEY37" s="371"/>
      <c r="DEZ37" s="371"/>
      <c r="DFA37" s="371"/>
      <c r="DFB37" s="371"/>
      <c r="DFC37" s="371"/>
      <c r="DFD37" s="371"/>
      <c r="DFE37" s="371"/>
      <c r="DFF37" s="371"/>
      <c r="DFG37" s="371"/>
      <c r="DFH37" s="371"/>
      <c r="DFI37" s="371"/>
      <c r="DFJ37" s="371"/>
      <c r="DFK37" s="371"/>
      <c r="DFL37" s="371"/>
      <c r="DFM37" s="371"/>
      <c r="DFN37" s="371"/>
      <c r="DFO37" s="371"/>
      <c r="DFP37" s="371"/>
      <c r="DFQ37" s="371"/>
      <c r="DFR37" s="371"/>
      <c r="DFS37" s="371"/>
      <c r="DFT37" s="371"/>
      <c r="DFU37" s="371"/>
      <c r="DFV37" s="371"/>
      <c r="DFW37" s="371"/>
      <c r="DFX37" s="371"/>
      <c r="DFY37" s="371"/>
      <c r="DFZ37" s="371"/>
      <c r="DGA37" s="371"/>
      <c r="DGB37" s="371"/>
      <c r="DGC37" s="371"/>
      <c r="DGD37" s="371"/>
      <c r="DGE37" s="371"/>
      <c r="DGF37" s="371"/>
      <c r="DGG37" s="371"/>
      <c r="DGH37" s="371"/>
      <c r="DGI37" s="371"/>
      <c r="DGJ37" s="371"/>
      <c r="DGK37" s="371"/>
      <c r="DGL37" s="371"/>
      <c r="DGM37" s="371"/>
      <c r="DGN37" s="371"/>
      <c r="DGO37" s="371"/>
      <c r="DGP37" s="371"/>
      <c r="DGQ37" s="371"/>
      <c r="DGR37" s="371"/>
      <c r="DGS37" s="371"/>
      <c r="DGT37" s="371"/>
      <c r="DGU37" s="371"/>
      <c r="DGV37" s="371"/>
      <c r="DGW37" s="371"/>
      <c r="DGX37" s="371"/>
      <c r="DGY37" s="371"/>
      <c r="DGZ37" s="371"/>
      <c r="DHA37" s="371"/>
      <c r="DHB37" s="371"/>
      <c r="DHC37" s="371"/>
      <c r="DHD37" s="371"/>
      <c r="DHE37" s="371"/>
      <c r="DHF37" s="371"/>
      <c r="DHG37" s="371"/>
      <c r="DHH37" s="371"/>
      <c r="DHI37" s="371"/>
      <c r="DHJ37" s="371"/>
      <c r="DHK37" s="371"/>
      <c r="DHL37" s="371"/>
      <c r="DHM37" s="371"/>
      <c r="DHN37" s="371"/>
      <c r="DHO37" s="371"/>
      <c r="DHP37" s="371"/>
      <c r="DHQ37" s="371"/>
      <c r="DHR37" s="371"/>
      <c r="DHS37" s="371"/>
      <c r="DHT37" s="371"/>
      <c r="DHU37" s="371"/>
      <c r="DHV37" s="371"/>
      <c r="DHW37" s="371"/>
      <c r="DHX37" s="371"/>
      <c r="DHY37" s="371"/>
      <c r="DHZ37" s="371"/>
      <c r="DIA37" s="371"/>
      <c r="DIB37" s="371"/>
      <c r="DIC37" s="371"/>
      <c r="DID37" s="371"/>
      <c r="DIE37" s="371"/>
      <c r="DIF37" s="371"/>
      <c r="DIG37" s="371"/>
      <c r="DIH37" s="371"/>
      <c r="DII37" s="371"/>
      <c r="DIJ37" s="371"/>
      <c r="DIK37" s="371"/>
      <c r="DIL37" s="371"/>
      <c r="DIM37" s="371"/>
      <c r="DIN37" s="371"/>
      <c r="DIO37" s="371"/>
      <c r="DIP37" s="371"/>
      <c r="DIQ37" s="371"/>
      <c r="DIR37" s="371"/>
      <c r="DIS37" s="371"/>
      <c r="DIT37" s="371"/>
      <c r="DIU37" s="371"/>
      <c r="DIV37" s="371"/>
      <c r="DIW37" s="371"/>
      <c r="DIX37" s="371"/>
      <c r="DIY37" s="371"/>
      <c r="DIZ37" s="371"/>
      <c r="DJA37" s="371"/>
      <c r="DJB37" s="371"/>
      <c r="DJC37" s="371"/>
      <c r="DJD37" s="371"/>
      <c r="DJE37" s="371"/>
      <c r="DJF37" s="371"/>
      <c r="DJG37" s="371"/>
      <c r="DJH37" s="371"/>
      <c r="DJI37" s="371"/>
      <c r="DJJ37" s="371"/>
      <c r="DJK37" s="371"/>
      <c r="DJL37" s="371"/>
      <c r="DJM37" s="371"/>
      <c r="DJN37" s="371"/>
      <c r="DJO37" s="371"/>
      <c r="DJP37" s="371"/>
      <c r="DJQ37" s="371"/>
      <c r="DJR37" s="371"/>
      <c r="DJS37" s="371"/>
      <c r="DJT37" s="371"/>
      <c r="DJU37" s="371"/>
      <c r="DJV37" s="371"/>
      <c r="DJW37" s="371"/>
      <c r="DJX37" s="371"/>
      <c r="DJY37" s="371"/>
      <c r="DJZ37" s="371"/>
      <c r="DKA37" s="371"/>
      <c r="DKB37" s="371"/>
      <c r="DKC37" s="371"/>
      <c r="DKD37" s="371"/>
      <c r="DKE37" s="371"/>
      <c r="DKF37" s="371"/>
      <c r="DKG37" s="371"/>
      <c r="DKH37" s="371"/>
      <c r="DKI37" s="371"/>
      <c r="DKJ37" s="371"/>
      <c r="DKK37" s="371"/>
      <c r="DKL37" s="371"/>
      <c r="DKM37" s="371"/>
      <c r="DKN37" s="371"/>
      <c r="DKO37" s="371"/>
      <c r="DKP37" s="371"/>
      <c r="DKQ37" s="371"/>
      <c r="DKR37" s="371"/>
      <c r="DKS37" s="371"/>
      <c r="DKT37" s="371"/>
      <c r="DKU37" s="371"/>
      <c r="DKV37" s="371"/>
      <c r="DKW37" s="371"/>
      <c r="DKX37" s="371"/>
      <c r="DKY37" s="371"/>
      <c r="DKZ37" s="371"/>
      <c r="DLA37" s="371"/>
      <c r="DLB37" s="371"/>
      <c r="DLC37" s="371"/>
      <c r="DLD37" s="371"/>
      <c r="DLE37" s="371"/>
      <c r="DLF37" s="371"/>
      <c r="DLG37" s="371"/>
      <c r="DLH37" s="371"/>
      <c r="DLI37" s="371"/>
      <c r="DLJ37" s="371"/>
      <c r="DLK37" s="371"/>
      <c r="DLL37" s="371"/>
      <c r="DLM37" s="371"/>
      <c r="DLN37" s="371"/>
      <c r="DLO37" s="371"/>
      <c r="DLP37" s="371"/>
      <c r="DLQ37" s="371"/>
      <c r="DLR37" s="371"/>
      <c r="DLS37" s="371"/>
      <c r="DLT37" s="371"/>
      <c r="DLU37" s="371"/>
      <c r="DLV37" s="371"/>
      <c r="DLW37" s="371"/>
      <c r="DLX37" s="371"/>
      <c r="DLY37" s="371"/>
      <c r="DLZ37" s="371"/>
      <c r="DMA37" s="371"/>
      <c r="DMB37" s="371"/>
      <c r="DMC37" s="371"/>
      <c r="DMD37" s="371"/>
      <c r="DME37" s="371"/>
      <c r="DMF37" s="371"/>
      <c r="DMG37" s="371"/>
      <c r="DMH37" s="371"/>
      <c r="DMI37" s="371"/>
      <c r="DMJ37" s="371"/>
      <c r="DMK37" s="371"/>
      <c r="DML37" s="371"/>
      <c r="DMM37" s="371"/>
      <c r="DMN37" s="371"/>
      <c r="DMO37" s="371"/>
      <c r="DMP37" s="371"/>
      <c r="DMQ37" s="371"/>
      <c r="DMR37" s="371"/>
      <c r="DMS37" s="371"/>
      <c r="DMT37" s="371"/>
      <c r="DMU37" s="371"/>
      <c r="DMV37" s="371"/>
      <c r="DMW37" s="371"/>
      <c r="DMX37" s="371"/>
      <c r="DMY37" s="371"/>
      <c r="DMZ37" s="371"/>
      <c r="DNA37" s="371"/>
      <c r="DNB37" s="371"/>
      <c r="DNC37" s="371"/>
      <c r="DND37" s="371"/>
      <c r="DNE37" s="371"/>
      <c r="DNF37" s="371"/>
      <c r="DNG37" s="371"/>
      <c r="DNH37" s="371"/>
      <c r="DNI37" s="371"/>
      <c r="DNJ37" s="371"/>
      <c r="DNK37" s="371"/>
      <c r="DNL37" s="371"/>
      <c r="DNM37" s="371"/>
      <c r="DNN37" s="371"/>
      <c r="DNO37" s="371"/>
      <c r="DNP37" s="371"/>
      <c r="DNQ37" s="371"/>
      <c r="DNR37" s="371"/>
      <c r="DNS37" s="371"/>
      <c r="DNT37" s="371"/>
      <c r="DNU37" s="371"/>
      <c r="DNV37" s="371"/>
      <c r="DNW37" s="371"/>
      <c r="DNX37" s="371"/>
      <c r="DNY37" s="371"/>
      <c r="DNZ37" s="371"/>
      <c r="DOA37" s="371"/>
      <c r="DOB37" s="371"/>
      <c r="DOC37" s="371"/>
      <c r="DOD37" s="371"/>
      <c r="DOE37" s="371"/>
      <c r="DOF37" s="371"/>
      <c r="DOG37" s="371"/>
      <c r="DOH37" s="371"/>
      <c r="DOI37" s="371"/>
      <c r="DOJ37" s="371"/>
      <c r="DOK37" s="371"/>
      <c r="DOL37" s="371"/>
      <c r="DOM37" s="371"/>
      <c r="DON37" s="371"/>
      <c r="DOO37" s="371"/>
      <c r="DOP37" s="371"/>
      <c r="DOQ37" s="371"/>
      <c r="DOR37" s="371"/>
      <c r="DOS37" s="371"/>
      <c r="DOT37" s="371"/>
      <c r="DOU37" s="371"/>
      <c r="DOV37" s="371"/>
      <c r="DOW37" s="371"/>
      <c r="DOX37" s="371"/>
      <c r="DOY37" s="371"/>
      <c r="DOZ37" s="371"/>
      <c r="DPA37" s="371"/>
      <c r="DPB37" s="371"/>
      <c r="DPC37" s="371"/>
      <c r="DPD37" s="371"/>
      <c r="DPE37" s="371"/>
      <c r="DPF37" s="371"/>
      <c r="DPG37" s="371"/>
      <c r="DPH37" s="371"/>
      <c r="DPI37" s="371"/>
      <c r="DPJ37" s="371"/>
      <c r="DPK37" s="371"/>
      <c r="DPL37" s="371"/>
      <c r="DPM37" s="371"/>
      <c r="DPN37" s="371"/>
      <c r="DPO37" s="371"/>
      <c r="DPP37" s="371"/>
      <c r="DPQ37" s="371"/>
      <c r="DPR37" s="371"/>
      <c r="DPS37" s="371"/>
      <c r="DPT37" s="371"/>
      <c r="DPU37" s="371"/>
      <c r="DPV37" s="371"/>
      <c r="DPW37" s="371"/>
      <c r="DPX37" s="371"/>
      <c r="DPY37" s="371"/>
      <c r="DPZ37" s="371"/>
      <c r="DQA37" s="371"/>
      <c r="DQB37" s="371"/>
      <c r="DQC37" s="371"/>
      <c r="DQD37" s="371"/>
      <c r="DQE37" s="371"/>
      <c r="DQF37" s="371"/>
      <c r="DQG37" s="371"/>
      <c r="DQH37" s="371"/>
      <c r="DQI37" s="371"/>
      <c r="DQJ37" s="371"/>
      <c r="DQK37" s="371"/>
      <c r="DQL37" s="371"/>
      <c r="DQM37" s="371"/>
      <c r="DQN37" s="371"/>
      <c r="DQO37" s="371"/>
      <c r="DQP37" s="371"/>
      <c r="DQQ37" s="371"/>
      <c r="DQR37" s="371"/>
      <c r="DQS37" s="371"/>
      <c r="DQT37" s="371"/>
      <c r="DQU37" s="371"/>
      <c r="DQV37" s="371"/>
      <c r="DQW37" s="371"/>
      <c r="DQX37" s="371"/>
      <c r="DQY37" s="371"/>
      <c r="DQZ37" s="371"/>
      <c r="DRA37" s="371"/>
      <c r="DRB37" s="371"/>
      <c r="DRC37" s="371"/>
      <c r="DRD37" s="371"/>
      <c r="DRE37" s="371"/>
      <c r="DRF37" s="371"/>
      <c r="DRG37" s="371"/>
      <c r="DRH37" s="371"/>
      <c r="DRI37" s="371"/>
      <c r="DRJ37" s="371"/>
      <c r="DRK37" s="371"/>
      <c r="DRL37" s="371"/>
      <c r="DRM37" s="371"/>
      <c r="DRN37" s="371"/>
      <c r="DRO37" s="371"/>
      <c r="DRP37" s="371"/>
      <c r="DRQ37" s="371"/>
      <c r="DRR37" s="371"/>
      <c r="DRS37" s="371"/>
      <c r="DRT37" s="371"/>
      <c r="DRU37" s="371"/>
      <c r="DRV37" s="371"/>
      <c r="DRW37" s="371"/>
      <c r="DRX37" s="371"/>
      <c r="DRY37" s="371"/>
      <c r="DRZ37" s="371"/>
      <c r="DSA37" s="371"/>
      <c r="DSB37" s="371"/>
      <c r="DSC37" s="371"/>
      <c r="DSD37" s="371"/>
      <c r="DSE37" s="371"/>
      <c r="DSF37" s="371"/>
      <c r="DSG37" s="371"/>
      <c r="DSH37" s="371"/>
      <c r="DSI37" s="371"/>
      <c r="DSJ37" s="371"/>
      <c r="DSK37" s="371"/>
      <c r="DSL37" s="371"/>
      <c r="DSM37" s="371"/>
      <c r="DSN37" s="371"/>
      <c r="DSO37" s="371"/>
      <c r="DSP37" s="371"/>
      <c r="DSQ37" s="371"/>
      <c r="DSR37" s="371"/>
      <c r="DSS37" s="371"/>
      <c r="DST37" s="371"/>
      <c r="DSU37" s="371"/>
      <c r="DSV37" s="371"/>
      <c r="DSW37" s="371"/>
      <c r="DSX37" s="371"/>
      <c r="DSY37" s="371"/>
      <c r="DSZ37" s="371"/>
      <c r="DTA37" s="371"/>
      <c r="DTB37" s="371"/>
      <c r="DTC37" s="371"/>
      <c r="DTD37" s="371"/>
      <c r="DTE37" s="371"/>
      <c r="DTF37" s="371"/>
      <c r="DTG37" s="371"/>
      <c r="DTH37" s="371"/>
      <c r="DTI37" s="371"/>
      <c r="DTJ37" s="371"/>
      <c r="DTK37" s="371"/>
      <c r="DTL37" s="371"/>
      <c r="DTM37" s="371"/>
      <c r="DTN37" s="371"/>
      <c r="DTO37" s="371"/>
      <c r="DTP37" s="371"/>
      <c r="DTQ37" s="371"/>
      <c r="DTR37" s="371"/>
      <c r="DTS37" s="371"/>
      <c r="DTT37" s="371"/>
      <c r="DTU37" s="371"/>
      <c r="DTV37" s="371"/>
      <c r="DTW37" s="371"/>
      <c r="DTX37" s="371"/>
      <c r="DTY37" s="371"/>
      <c r="DTZ37" s="371"/>
      <c r="DUA37" s="371"/>
      <c r="DUB37" s="371"/>
      <c r="DUC37" s="371"/>
      <c r="DUD37" s="371"/>
      <c r="DUE37" s="371"/>
      <c r="DUF37" s="371"/>
      <c r="DUG37" s="371"/>
      <c r="DUH37" s="371"/>
      <c r="DUI37" s="371"/>
      <c r="DUJ37" s="371"/>
      <c r="DUK37" s="371"/>
      <c r="DUL37" s="371"/>
      <c r="DUM37" s="371"/>
      <c r="DUN37" s="371"/>
      <c r="DUO37" s="371"/>
      <c r="DUP37" s="371"/>
      <c r="DUQ37" s="371"/>
      <c r="DUR37" s="371"/>
      <c r="DUS37" s="371"/>
      <c r="DUT37" s="371"/>
      <c r="DUU37" s="371"/>
      <c r="DUV37" s="371"/>
      <c r="DUW37" s="371"/>
      <c r="DUX37" s="371"/>
      <c r="DUY37" s="371"/>
      <c r="DUZ37" s="371"/>
      <c r="DVA37" s="371"/>
      <c r="DVB37" s="371"/>
      <c r="DVC37" s="371"/>
      <c r="DVD37" s="371"/>
      <c r="DVE37" s="371"/>
      <c r="DVF37" s="371"/>
      <c r="DVG37" s="371"/>
      <c r="DVH37" s="371"/>
      <c r="DVI37" s="371"/>
      <c r="DVJ37" s="371"/>
      <c r="DVK37" s="371"/>
      <c r="DVL37" s="371"/>
      <c r="DVM37" s="371"/>
      <c r="DVN37" s="371"/>
      <c r="DVO37" s="371"/>
      <c r="DVP37" s="371"/>
      <c r="DVQ37" s="371"/>
      <c r="DVR37" s="371"/>
      <c r="DVS37" s="371"/>
      <c r="DVT37" s="371"/>
      <c r="DVU37" s="371"/>
      <c r="DVV37" s="371"/>
      <c r="DVW37" s="371"/>
      <c r="DVX37" s="371"/>
      <c r="DVY37" s="371"/>
      <c r="DVZ37" s="371"/>
      <c r="DWA37" s="371"/>
      <c r="DWB37" s="371"/>
      <c r="DWC37" s="371"/>
      <c r="DWD37" s="371"/>
      <c r="DWE37" s="371"/>
      <c r="DWF37" s="371"/>
      <c r="DWG37" s="371"/>
      <c r="DWH37" s="371"/>
      <c r="DWI37" s="371"/>
      <c r="DWJ37" s="371"/>
      <c r="DWK37" s="371"/>
      <c r="DWL37" s="371"/>
      <c r="DWM37" s="371"/>
      <c r="DWN37" s="371"/>
      <c r="DWO37" s="371"/>
      <c r="DWP37" s="371"/>
      <c r="DWQ37" s="371"/>
      <c r="DWR37" s="371"/>
      <c r="DWS37" s="371"/>
      <c r="DWT37" s="371"/>
      <c r="DWU37" s="371"/>
      <c r="DWV37" s="371"/>
      <c r="DWW37" s="371"/>
      <c r="DWX37" s="371"/>
      <c r="DWY37" s="371"/>
      <c r="DWZ37" s="371"/>
      <c r="DXA37" s="371"/>
      <c r="DXB37" s="371"/>
      <c r="DXC37" s="371"/>
      <c r="DXD37" s="371"/>
      <c r="DXE37" s="371"/>
      <c r="DXF37" s="371"/>
      <c r="DXG37" s="371"/>
      <c r="DXH37" s="371"/>
      <c r="DXI37" s="371"/>
      <c r="DXJ37" s="371"/>
      <c r="DXK37" s="371"/>
      <c r="DXL37" s="371"/>
      <c r="DXM37" s="371"/>
      <c r="DXN37" s="371"/>
      <c r="DXO37" s="371"/>
      <c r="DXP37" s="371"/>
      <c r="DXQ37" s="371"/>
      <c r="DXR37" s="371"/>
      <c r="DXS37" s="371"/>
      <c r="DXT37" s="371"/>
      <c r="DXU37" s="371"/>
      <c r="DXV37" s="371"/>
      <c r="DXW37" s="371"/>
      <c r="DXX37" s="371"/>
      <c r="DXY37" s="371"/>
      <c r="DXZ37" s="371"/>
      <c r="DYA37" s="371"/>
      <c r="DYB37" s="371"/>
      <c r="DYC37" s="371"/>
      <c r="DYD37" s="371"/>
      <c r="DYE37" s="371"/>
      <c r="DYF37" s="371"/>
      <c r="DYG37" s="371"/>
      <c r="DYH37" s="371"/>
      <c r="DYI37" s="371"/>
      <c r="DYJ37" s="371"/>
      <c r="DYK37" s="371"/>
      <c r="DYL37" s="371"/>
      <c r="DYM37" s="371"/>
      <c r="DYN37" s="371"/>
      <c r="DYO37" s="371"/>
      <c r="DYP37" s="371"/>
      <c r="DYQ37" s="371"/>
      <c r="DYR37" s="371"/>
      <c r="DYS37" s="371"/>
      <c r="DYT37" s="371"/>
      <c r="DYU37" s="371"/>
      <c r="DYV37" s="371"/>
      <c r="DYW37" s="371"/>
      <c r="DYX37" s="371"/>
      <c r="DYY37" s="371"/>
      <c r="DYZ37" s="371"/>
      <c r="DZA37" s="371"/>
      <c r="DZB37" s="371"/>
      <c r="DZC37" s="371"/>
      <c r="DZD37" s="371"/>
      <c r="DZE37" s="371"/>
      <c r="DZF37" s="371"/>
      <c r="DZG37" s="371"/>
      <c r="DZH37" s="371"/>
      <c r="DZI37" s="371"/>
      <c r="DZJ37" s="371"/>
      <c r="DZK37" s="371"/>
      <c r="DZL37" s="371"/>
      <c r="DZM37" s="371"/>
      <c r="DZN37" s="371"/>
      <c r="DZO37" s="371"/>
      <c r="DZP37" s="371"/>
      <c r="DZQ37" s="371"/>
      <c r="DZR37" s="371"/>
      <c r="DZS37" s="371"/>
      <c r="DZT37" s="371"/>
      <c r="DZU37" s="371"/>
      <c r="DZV37" s="371"/>
      <c r="DZW37" s="371"/>
      <c r="DZX37" s="371"/>
      <c r="DZY37" s="371"/>
      <c r="DZZ37" s="371"/>
      <c r="EAA37" s="371"/>
      <c r="EAB37" s="371"/>
      <c r="EAC37" s="371"/>
      <c r="EAD37" s="371"/>
      <c r="EAE37" s="371"/>
      <c r="EAF37" s="371"/>
      <c r="EAG37" s="371"/>
      <c r="EAH37" s="371"/>
      <c r="EAI37" s="371"/>
      <c r="EAJ37" s="371"/>
      <c r="EAK37" s="371"/>
      <c r="EAL37" s="371"/>
      <c r="EAM37" s="371"/>
      <c r="EAN37" s="371"/>
      <c r="EAO37" s="371"/>
      <c r="EAP37" s="371"/>
      <c r="EAQ37" s="371"/>
      <c r="EAR37" s="371"/>
      <c r="EAS37" s="371"/>
      <c r="EAT37" s="371"/>
      <c r="EAU37" s="371"/>
      <c r="EAV37" s="371"/>
      <c r="EAW37" s="371"/>
      <c r="EAX37" s="371"/>
      <c r="EAY37" s="371"/>
      <c r="EAZ37" s="371"/>
      <c r="EBA37" s="371"/>
      <c r="EBB37" s="371"/>
      <c r="EBC37" s="371"/>
      <c r="EBD37" s="371"/>
      <c r="EBE37" s="371"/>
      <c r="EBF37" s="371"/>
      <c r="EBG37" s="371"/>
      <c r="EBH37" s="371"/>
      <c r="EBI37" s="371"/>
      <c r="EBJ37" s="371"/>
      <c r="EBK37" s="371"/>
      <c r="EBL37" s="371"/>
      <c r="EBM37" s="371"/>
      <c r="EBN37" s="371"/>
      <c r="EBO37" s="371"/>
      <c r="EBP37" s="371"/>
      <c r="EBQ37" s="371"/>
      <c r="EBR37" s="371"/>
      <c r="EBS37" s="371"/>
      <c r="EBT37" s="371"/>
      <c r="EBU37" s="371"/>
      <c r="EBV37" s="371"/>
      <c r="EBW37" s="371"/>
      <c r="EBX37" s="371"/>
      <c r="EBY37" s="371"/>
      <c r="EBZ37" s="371"/>
      <c r="ECA37" s="371"/>
      <c r="ECB37" s="371"/>
      <c r="ECC37" s="371"/>
      <c r="ECD37" s="371"/>
      <c r="ECE37" s="371"/>
      <c r="ECF37" s="371"/>
      <c r="ECG37" s="371"/>
      <c r="ECH37" s="371"/>
      <c r="ECI37" s="371"/>
      <c r="ECJ37" s="371"/>
      <c r="ECK37" s="371"/>
      <c r="ECL37" s="371"/>
      <c r="ECM37" s="371"/>
      <c r="ECN37" s="371"/>
      <c r="ECO37" s="371"/>
      <c r="ECP37" s="371"/>
      <c r="ECQ37" s="371"/>
      <c r="ECR37" s="371"/>
      <c r="ECS37" s="371"/>
      <c r="ECT37" s="371"/>
      <c r="ECU37" s="371"/>
      <c r="ECV37" s="371"/>
      <c r="ECW37" s="371"/>
      <c r="ECX37" s="371"/>
      <c r="ECY37" s="371"/>
      <c r="ECZ37" s="371"/>
      <c r="EDA37" s="371"/>
      <c r="EDB37" s="371"/>
      <c r="EDC37" s="371"/>
      <c r="EDD37" s="371"/>
      <c r="EDE37" s="371"/>
      <c r="EDF37" s="371"/>
      <c r="EDG37" s="371"/>
      <c r="EDH37" s="371"/>
      <c r="EDI37" s="371"/>
      <c r="EDJ37" s="371"/>
      <c r="EDK37" s="371"/>
      <c r="EDL37" s="371"/>
      <c r="EDM37" s="371"/>
      <c r="EDN37" s="371"/>
      <c r="EDO37" s="371"/>
      <c r="EDP37" s="371"/>
      <c r="EDQ37" s="371"/>
      <c r="EDR37" s="371"/>
      <c r="EDS37" s="371"/>
      <c r="EDT37" s="371"/>
      <c r="EDU37" s="371"/>
      <c r="EDV37" s="371"/>
      <c r="EDW37" s="371"/>
      <c r="EDX37" s="371"/>
      <c r="EDY37" s="371"/>
      <c r="EDZ37" s="371"/>
      <c r="EEA37" s="371"/>
      <c r="EEB37" s="371"/>
      <c r="EEC37" s="371"/>
      <c r="EED37" s="371"/>
      <c r="EEE37" s="371"/>
      <c r="EEF37" s="371"/>
      <c r="EEG37" s="371"/>
      <c r="EEH37" s="371"/>
      <c r="EEI37" s="371"/>
      <c r="EEJ37" s="371"/>
      <c r="EEK37" s="371"/>
      <c r="EEL37" s="371"/>
      <c r="EEM37" s="371"/>
      <c r="EEN37" s="371"/>
      <c r="EEO37" s="371"/>
      <c r="EEP37" s="371"/>
      <c r="EEQ37" s="371"/>
      <c r="EER37" s="371"/>
      <c r="EES37" s="371"/>
      <c r="EET37" s="371"/>
      <c r="EEU37" s="371"/>
      <c r="EEV37" s="371"/>
      <c r="EEW37" s="371"/>
      <c r="EEX37" s="371"/>
      <c r="EEY37" s="371"/>
      <c r="EEZ37" s="371"/>
      <c r="EFA37" s="371"/>
      <c r="EFB37" s="371"/>
      <c r="EFC37" s="371"/>
      <c r="EFD37" s="371"/>
      <c r="EFE37" s="371"/>
      <c r="EFF37" s="371"/>
      <c r="EFG37" s="371"/>
      <c r="EFH37" s="371"/>
      <c r="EFI37" s="371"/>
      <c r="EFJ37" s="371"/>
      <c r="EFK37" s="371"/>
      <c r="EFL37" s="371"/>
      <c r="EFM37" s="371"/>
      <c r="EFN37" s="371"/>
      <c r="EFO37" s="371"/>
      <c r="EFP37" s="371"/>
      <c r="EFQ37" s="371"/>
      <c r="EFR37" s="371"/>
      <c r="EFS37" s="371"/>
      <c r="EFT37" s="371"/>
      <c r="EFU37" s="371"/>
      <c r="EFV37" s="371"/>
      <c r="EFW37" s="371"/>
      <c r="EFX37" s="371"/>
      <c r="EFY37" s="371"/>
      <c r="EFZ37" s="371"/>
      <c r="EGA37" s="371"/>
      <c r="EGB37" s="371"/>
      <c r="EGC37" s="371"/>
      <c r="EGD37" s="371"/>
      <c r="EGE37" s="371"/>
      <c r="EGF37" s="371"/>
      <c r="EGG37" s="371"/>
      <c r="EGH37" s="371"/>
      <c r="EGI37" s="371"/>
      <c r="EGJ37" s="371"/>
      <c r="EGK37" s="371"/>
      <c r="EGL37" s="371"/>
      <c r="EGM37" s="371"/>
      <c r="EGN37" s="371"/>
      <c r="EGO37" s="371"/>
      <c r="EGP37" s="371"/>
      <c r="EGQ37" s="371"/>
      <c r="EGR37" s="371"/>
      <c r="EGS37" s="371"/>
      <c r="EGT37" s="371"/>
      <c r="EGU37" s="371"/>
      <c r="EGV37" s="371"/>
      <c r="EGW37" s="371"/>
      <c r="EGX37" s="371"/>
      <c r="EGY37" s="371"/>
      <c r="EGZ37" s="371"/>
      <c r="EHA37" s="371"/>
      <c r="EHB37" s="371"/>
      <c r="EHC37" s="371"/>
      <c r="EHD37" s="371"/>
      <c r="EHE37" s="371"/>
      <c r="EHF37" s="371"/>
      <c r="EHG37" s="371"/>
      <c r="EHH37" s="371"/>
      <c r="EHI37" s="371"/>
      <c r="EHJ37" s="371"/>
      <c r="EHK37" s="371"/>
      <c r="EHL37" s="371"/>
      <c r="EHM37" s="371"/>
      <c r="EHN37" s="371"/>
      <c r="EHO37" s="371"/>
      <c r="EHP37" s="371"/>
      <c r="EHQ37" s="371"/>
      <c r="EHR37" s="371"/>
      <c r="EHS37" s="371"/>
      <c r="EHT37" s="371"/>
      <c r="EHU37" s="371"/>
      <c r="EHV37" s="371"/>
      <c r="EHW37" s="371"/>
      <c r="EHX37" s="371"/>
      <c r="EHY37" s="371"/>
      <c r="EHZ37" s="371"/>
      <c r="EIA37" s="371"/>
      <c r="EIB37" s="371"/>
      <c r="EIC37" s="371"/>
      <c r="EID37" s="371"/>
      <c r="EIE37" s="371"/>
      <c r="EIF37" s="371"/>
      <c r="EIG37" s="371"/>
      <c r="EIH37" s="371"/>
      <c r="EII37" s="371"/>
      <c r="EIJ37" s="371"/>
      <c r="EIK37" s="371"/>
      <c r="EIL37" s="371"/>
      <c r="EIM37" s="371"/>
      <c r="EIN37" s="371"/>
      <c r="EIO37" s="371"/>
      <c r="EIP37" s="371"/>
      <c r="EIQ37" s="371"/>
      <c r="EIR37" s="371"/>
      <c r="EIS37" s="371"/>
      <c r="EIT37" s="371"/>
      <c r="EIU37" s="371"/>
      <c r="EIV37" s="371"/>
      <c r="EIW37" s="371"/>
      <c r="EIX37" s="371"/>
      <c r="EIY37" s="371"/>
      <c r="EIZ37" s="371"/>
      <c r="EJA37" s="371"/>
      <c r="EJB37" s="371"/>
      <c r="EJC37" s="371"/>
      <c r="EJD37" s="371"/>
      <c r="EJE37" s="371"/>
      <c r="EJF37" s="371"/>
      <c r="EJG37" s="371"/>
      <c r="EJH37" s="371"/>
      <c r="EJI37" s="371"/>
      <c r="EJJ37" s="371"/>
      <c r="EJK37" s="371"/>
      <c r="EJL37" s="371"/>
      <c r="EJM37" s="371"/>
      <c r="EJN37" s="371"/>
      <c r="EJO37" s="371"/>
      <c r="EJP37" s="371"/>
      <c r="EJQ37" s="371"/>
      <c r="EJR37" s="371"/>
      <c r="EJS37" s="371"/>
      <c r="EJT37" s="371"/>
      <c r="EJU37" s="371"/>
      <c r="EJV37" s="371"/>
      <c r="EJW37" s="371"/>
      <c r="EJX37" s="371"/>
      <c r="EJY37" s="371"/>
      <c r="EJZ37" s="371"/>
      <c r="EKA37" s="371"/>
      <c r="EKB37" s="371"/>
      <c r="EKC37" s="371"/>
      <c r="EKD37" s="371"/>
      <c r="EKE37" s="371"/>
      <c r="EKF37" s="371"/>
      <c r="EKG37" s="371"/>
      <c r="EKH37" s="371"/>
      <c r="EKI37" s="371"/>
      <c r="EKJ37" s="371"/>
      <c r="EKK37" s="371"/>
      <c r="EKL37" s="371"/>
      <c r="EKM37" s="371"/>
      <c r="EKN37" s="371"/>
      <c r="EKO37" s="371"/>
      <c r="EKP37" s="371"/>
      <c r="EKQ37" s="371"/>
      <c r="EKR37" s="371"/>
      <c r="EKS37" s="371"/>
      <c r="EKT37" s="371"/>
      <c r="EKU37" s="371"/>
      <c r="EKV37" s="371"/>
      <c r="EKW37" s="371"/>
      <c r="EKX37" s="371"/>
      <c r="EKY37" s="371"/>
      <c r="EKZ37" s="371"/>
      <c r="ELA37" s="371"/>
      <c r="ELB37" s="371"/>
      <c r="ELC37" s="371"/>
      <c r="ELD37" s="371"/>
      <c r="ELE37" s="371"/>
      <c r="ELF37" s="371"/>
      <c r="ELG37" s="371"/>
      <c r="ELH37" s="371"/>
      <c r="ELI37" s="371"/>
      <c r="ELJ37" s="371"/>
      <c r="ELK37" s="371"/>
      <c r="ELL37" s="371"/>
      <c r="ELM37" s="371"/>
      <c r="ELN37" s="371"/>
      <c r="ELO37" s="371"/>
      <c r="ELP37" s="371"/>
      <c r="ELQ37" s="371"/>
      <c r="ELR37" s="371"/>
      <c r="ELS37" s="371"/>
      <c r="ELT37" s="371"/>
      <c r="ELU37" s="371"/>
      <c r="ELV37" s="371"/>
      <c r="ELW37" s="371"/>
      <c r="ELX37" s="371"/>
      <c r="ELY37" s="371"/>
      <c r="ELZ37" s="371"/>
      <c r="EMA37" s="371"/>
      <c r="EMB37" s="371"/>
      <c r="EMC37" s="371"/>
      <c r="EMD37" s="371"/>
      <c r="EME37" s="371"/>
      <c r="EMF37" s="371"/>
      <c r="EMG37" s="371"/>
      <c r="EMH37" s="371"/>
      <c r="EMI37" s="371"/>
      <c r="EMJ37" s="371"/>
      <c r="EMK37" s="371"/>
      <c r="EML37" s="371"/>
      <c r="EMM37" s="371"/>
      <c r="EMN37" s="371"/>
      <c r="EMO37" s="371"/>
      <c r="EMP37" s="371"/>
      <c r="EMQ37" s="371"/>
      <c r="EMR37" s="371"/>
      <c r="EMS37" s="371"/>
      <c r="EMT37" s="371"/>
      <c r="EMU37" s="371"/>
      <c r="EMV37" s="371"/>
      <c r="EMW37" s="371"/>
      <c r="EMX37" s="371"/>
      <c r="EMY37" s="371"/>
      <c r="EMZ37" s="371"/>
      <c r="ENA37" s="371"/>
      <c r="ENB37" s="371"/>
      <c r="ENC37" s="371"/>
      <c r="END37" s="371"/>
      <c r="ENE37" s="371"/>
      <c r="ENF37" s="371"/>
      <c r="ENG37" s="371"/>
      <c r="ENH37" s="371"/>
      <c r="ENI37" s="371"/>
      <c r="ENJ37" s="371"/>
      <c r="ENK37" s="371"/>
      <c r="ENL37" s="371"/>
      <c r="ENM37" s="371"/>
      <c r="ENN37" s="371"/>
      <c r="ENO37" s="371"/>
      <c r="ENP37" s="371"/>
      <c r="ENQ37" s="371"/>
      <c r="ENR37" s="371"/>
      <c r="ENS37" s="371"/>
      <c r="ENT37" s="371"/>
      <c r="ENU37" s="371"/>
      <c r="ENV37" s="371"/>
      <c r="ENW37" s="371"/>
      <c r="ENX37" s="371"/>
      <c r="ENY37" s="371"/>
      <c r="ENZ37" s="371"/>
      <c r="EOA37" s="371"/>
      <c r="EOB37" s="371"/>
      <c r="EOC37" s="371"/>
      <c r="EOD37" s="371"/>
      <c r="EOE37" s="371"/>
      <c r="EOF37" s="371"/>
      <c r="EOG37" s="371"/>
      <c r="EOH37" s="371"/>
      <c r="EOI37" s="371"/>
      <c r="EOJ37" s="371"/>
      <c r="EOK37" s="371"/>
      <c r="EOL37" s="371"/>
      <c r="EOM37" s="371"/>
      <c r="EON37" s="371"/>
      <c r="EOO37" s="371"/>
      <c r="EOP37" s="371"/>
      <c r="EOQ37" s="371"/>
      <c r="EOR37" s="371"/>
      <c r="EOS37" s="371"/>
      <c r="EOT37" s="371"/>
      <c r="EOU37" s="371"/>
      <c r="EOV37" s="371"/>
      <c r="EOW37" s="371"/>
      <c r="EOX37" s="371"/>
      <c r="EOY37" s="371"/>
      <c r="EOZ37" s="371"/>
      <c r="EPA37" s="371"/>
      <c r="EPB37" s="371"/>
      <c r="EPC37" s="371"/>
      <c r="EPD37" s="371"/>
      <c r="EPE37" s="371"/>
      <c r="EPF37" s="371"/>
      <c r="EPG37" s="371"/>
      <c r="EPH37" s="371"/>
      <c r="EPI37" s="371"/>
      <c r="EPJ37" s="371"/>
      <c r="EPK37" s="371"/>
      <c r="EPL37" s="371"/>
      <c r="EPM37" s="371"/>
      <c r="EPN37" s="371"/>
      <c r="EPO37" s="371"/>
      <c r="EPP37" s="371"/>
      <c r="EPQ37" s="371"/>
      <c r="EPR37" s="371"/>
      <c r="EPS37" s="371"/>
      <c r="EPT37" s="371"/>
      <c r="EPU37" s="371"/>
      <c r="EPV37" s="371"/>
      <c r="EPW37" s="371"/>
      <c r="EPX37" s="371"/>
      <c r="EPY37" s="371"/>
      <c r="EPZ37" s="371"/>
      <c r="EQA37" s="371"/>
      <c r="EQB37" s="371"/>
      <c r="EQC37" s="371"/>
      <c r="EQD37" s="371"/>
      <c r="EQE37" s="371"/>
      <c r="EQF37" s="371"/>
      <c r="EQG37" s="371"/>
      <c r="EQH37" s="371"/>
      <c r="EQI37" s="371"/>
      <c r="EQJ37" s="371"/>
      <c r="EQK37" s="371"/>
      <c r="EQL37" s="371"/>
      <c r="EQM37" s="371"/>
      <c r="EQN37" s="371"/>
      <c r="EQO37" s="371"/>
      <c r="EQP37" s="371"/>
      <c r="EQQ37" s="371"/>
      <c r="EQR37" s="371"/>
      <c r="EQS37" s="371"/>
      <c r="EQT37" s="371"/>
      <c r="EQU37" s="371"/>
      <c r="EQV37" s="371"/>
      <c r="EQW37" s="371"/>
      <c r="EQX37" s="371"/>
      <c r="EQY37" s="371"/>
      <c r="EQZ37" s="371"/>
      <c r="ERA37" s="371"/>
      <c r="ERB37" s="371"/>
      <c r="ERC37" s="371"/>
      <c r="ERD37" s="371"/>
      <c r="ERE37" s="371"/>
      <c r="ERF37" s="371"/>
      <c r="ERG37" s="371"/>
      <c r="ERH37" s="371"/>
      <c r="ERI37" s="371"/>
      <c r="ERJ37" s="371"/>
      <c r="ERK37" s="371"/>
      <c r="ERL37" s="371"/>
      <c r="ERM37" s="371"/>
      <c r="ERN37" s="371"/>
      <c r="ERO37" s="371"/>
      <c r="ERP37" s="371"/>
      <c r="ERQ37" s="371"/>
      <c r="ERR37" s="371"/>
      <c r="ERS37" s="371"/>
      <c r="ERT37" s="371"/>
      <c r="ERU37" s="371"/>
      <c r="ERV37" s="371"/>
      <c r="ERW37" s="371"/>
      <c r="ERX37" s="371"/>
      <c r="ERY37" s="371"/>
      <c r="ERZ37" s="371"/>
      <c r="ESA37" s="371"/>
      <c r="ESB37" s="371"/>
      <c r="ESC37" s="371"/>
      <c r="ESD37" s="371"/>
      <c r="ESE37" s="371"/>
      <c r="ESF37" s="371"/>
      <c r="ESG37" s="371"/>
      <c r="ESH37" s="371"/>
      <c r="ESI37" s="371"/>
      <c r="ESJ37" s="371"/>
      <c r="ESK37" s="371"/>
      <c r="ESL37" s="371"/>
      <c r="ESM37" s="371"/>
      <c r="ESN37" s="371"/>
      <c r="ESO37" s="371"/>
      <c r="ESP37" s="371"/>
      <c r="ESQ37" s="371"/>
      <c r="ESR37" s="371"/>
      <c r="ESS37" s="371"/>
      <c r="EST37" s="371"/>
      <c r="ESU37" s="371"/>
      <c r="ESV37" s="371"/>
      <c r="ESW37" s="371"/>
      <c r="ESX37" s="371"/>
      <c r="ESY37" s="371"/>
      <c r="ESZ37" s="371"/>
      <c r="ETA37" s="371"/>
      <c r="ETB37" s="371"/>
      <c r="ETC37" s="371"/>
      <c r="ETD37" s="371"/>
      <c r="ETE37" s="371"/>
      <c r="ETF37" s="371"/>
      <c r="ETG37" s="371"/>
      <c r="ETH37" s="371"/>
      <c r="ETI37" s="371"/>
      <c r="ETJ37" s="371"/>
      <c r="ETK37" s="371"/>
      <c r="ETL37" s="371"/>
      <c r="ETM37" s="371"/>
      <c r="ETN37" s="371"/>
      <c r="ETO37" s="371"/>
      <c r="ETP37" s="371"/>
      <c r="ETQ37" s="371"/>
      <c r="ETR37" s="371"/>
      <c r="ETS37" s="371"/>
      <c r="ETT37" s="371"/>
      <c r="ETU37" s="371"/>
      <c r="ETV37" s="371"/>
      <c r="ETW37" s="371"/>
      <c r="ETX37" s="371"/>
      <c r="ETY37" s="371"/>
      <c r="ETZ37" s="371"/>
      <c r="EUA37" s="371"/>
      <c r="EUB37" s="371"/>
      <c r="EUC37" s="371"/>
      <c r="EUD37" s="371"/>
      <c r="EUE37" s="371"/>
      <c r="EUF37" s="371"/>
      <c r="EUG37" s="371"/>
      <c r="EUH37" s="371"/>
      <c r="EUI37" s="371"/>
      <c r="EUJ37" s="371"/>
      <c r="EUK37" s="371"/>
      <c r="EUL37" s="371"/>
      <c r="EUM37" s="371"/>
      <c r="EUN37" s="371"/>
      <c r="EUO37" s="371"/>
      <c r="EUP37" s="371"/>
      <c r="EUQ37" s="371"/>
      <c r="EUR37" s="371"/>
      <c r="EUS37" s="371"/>
      <c r="EUT37" s="371"/>
      <c r="EUU37" s="371"/>
      <c r="EUV37" s="371"/>
      <c r="EUW37" s="371"/>
      <c r="EUX37" s="371"/>
      <c r="EUY37" s="371"/>
      <c r="EUZ37" s="371"/>
      <c r="EVA37" s="371"/>
      <c r="EVB37" s="371"/>
      <c r="EVC37" s="371"/>
      <c r="EVD37" s="371"/>
      <c r="EVE37" s="371"/>
      <c r="EVF37" s="371"/>
      <c r="EVG37" s="371"/>
      <c r="EVH37" s="371"/>
      <c r="EVI37" s="371"/>
      <c r="EVJ37" s="371"/>
      <c r="EVK37" s="371"/>
      <c r="EVL37" s="371"/>
      <c r="EVM37" s="371"/>
      <c r="EVN37" s="371"/>
      <c r="EVO37" s="371"/>
      <c r="EVP37" s="371"/>
      <c r="EVQ37" s="371"/>
      <c r="EVR37" s="371"/>
      <c r="EVS37" s="371"/>
      <c r="EVT37" s="371"/>
      <c r="EVU37" s="371"/>
      <c r="EVV37" s="371"/>
      <c r="EVW37" s="371"/>
      <c r="EVX37" s="371"/>
      <c r="EVY37" s="371"/>
      <c r="EVZ37" s="371"/>
      <c r="EWA37" s="371"/>
      <c r="EWB37" s="371"/>
      <c r="EWC37" s="371"/>
      <c r="EWD37" s="371"/>
      <c r="EWE37" s="371"/>
      <c r="EWF37" s="371"/>
      <c r="EWG37" s="371"/>
      <c r="EWH37" s="371"/>
      <c r="EWI37" s="371"/>
      <c r="EWJ37" s="371"/>
      <c r="EWK37" s="371"/>
      <c r="EWL37" s="371"/>
      <c r="EWM37" s="371"/>
      <c r="EWN37" s="371"/>
      <c r="EWO37" s="371"/>
      <c r="EWP37" s="371"/>
      <c r="EWQ37" s="371"/>
      <c r="EWR37" s="371"/>
      <c r="EWS37" s="371"/>
      <c r="EWT37" s="371"/>
      <c r="EWU37" s="371"/>
      <c r="EWV37" s="371"/>
      <c r="EWW37" s="371"/>
      <c r="EWX37" s="371"/>
      <c r="EWY37" s="371"/>
      <c r="EWZ37" s="371"/>
      <c r="EXA37" s="371"/>
      <c r="EXB37" s="371"/>
      <c r="EXC37" s="371"/>
      <c r="EXD37" s="371"/>
      <c r="EXE37" s="371"/>
      <c r="EXF37" s="371"/>
      <c r="EXG37" s="371"/>
      <c r="EXH37" s="371"/>
      <c r="EXI37" s="371"/>
      <c r="EXJ37" s="371"/>
      <c r="EXK37" s="371"/>
      <c r="EXL37" s="371"/>
      <c r="EXM37" s="371"/>
      <c r="EXN37" s="371"/>
      <c r="EXO37" s="371"/>
      <c r="EXP37" s="371"/>
      <c r="EXQ37" s="371"/>
      <c r="EXR37" s="371"/>
      <c r="EXS37" s="371"/>
      <c r="EXT37" s="371"/>
      <c r="EXU37" s="371"/>
      <c r="EXV37" s="371"/>
      <c r="EXW37" s="371"/>
      <c r="EXX37" s="371"/>
      <c r="EXY37" s="371"/>
      <c r="EXZ37" s="371"/>
      <c r="EYA37" s="371"/>
      <c r="EYB37" s="371"/>
      <c r="EYC37" s="371"/>
      <c r="EYD37" s="371"/>
      <c r="EYE37" s="371"/>
      <c r="EYF37" s="371"/>
      <c r="EYG37" s="371"/>
      <c r="EYH37" s="371"/>
      <c r="EYI37" s="371"/>
      <c r="EYJ37" s="371"/>
      <c r="EYK37" s="371"/>
      <c r="EYL37" s="371"/>
      <c r="EYM37" s="371"/>
      <c r="EYN37" s="371"/>
      <c r="EYO37" s="371"/>
      <c r="EYP37" s="371"/>
      <c r="EYQ37" s="371"/>
      <c r="EYR37" s="371"/>
      <c r="EYS37" s="371"/>
      <c r="EYT37" s="371"/>
      <c r="EYU37" s="371"/>
      <c r="EYV37" s="371"/>
      <c r="EYW37" s="371"/>
      <c r="EYX37" s="371"/>
      <c r="EYY37" s="371"/>
      <c r="EYZ37" s="371"/>
      <c r="EZA37" s="371"/>
      <c r="EZB37" s="371"/>
      <c r="EZC37" s="371"/>
      <c r="EZD37" s="371"/>
      <c r="EZE37" s="371"/>
      <c r="EZF37" s="371"/>
      <c r="EZG37" s="371"/>
      <c r="EZH37" s="371"/>
      <c r="EZI37" s="371"/>
      <c r="EZJ37" s="371"/>
      <c r="EZK37" s="371"/>
      <c r="EZL37" s="371"/>
      <c r="EZM37" s="371"/>
      <c r="EZN37" s="371"/>
      <c r="EZO37" s="371"/>
      <c r="EZP37" s="371"/>
      <c r="EZQ37" s="371"/>
      <c r="EZR37" s="371"/>
      <c r="EZS37" s="371"/>
      <c r="EZT37" s="371"/>
      <c r="EZU37" s="371"/>
      <c r="EZV37" s="371"/>
      <c r="EZW37" s="371"/>
      <c r="EZX37" s="371"/>
      <c r="EZY37" s="371"/>
      <c r="EZZ37" s="371"/>
      <c r="FAA37" s="371"/>
      <c r="FAB37" s="371"/>
      <c r="FAC37" s="371"/>
      <c r="FAD37" s="371"/>
      <c r="FAE37" s="371"/>
      <c r="FAF37" s="371"/>
      <c r="FAG37" s="371"/>
      <c r="FAH37" s="371"/>
      <c r="FAI37" s="371"/>
      <c r="FAJ37" s="371"/>
      <c r="FAK37" s="371"/>
      <c r="FAL37" s="371"/>
      <c r="FAM37" s="371"/>
      <c r="FAN37" s="371"/>
      <c r="FAO37" s="371"/>
      <c r="FAP37" s="371"/>
      <c r="FAQ37" s="371"/>
      <c r="FAR37" s="371"/>
      <c r="FAS37" s="371"/>
      <c r="FAT37" s="371"/>
      <c r="FAU37" s="371"/>
      <c r="FAV37" s="371"/>
      <c r="FAW37" s="371"/>
      <c r="FAX37" s="371"/>
      <c r="FAY37" s="371"/>
      <c r="FAZ37" s="371"/>
      <c r="FBA37" s="371"/>
      <c r="FBB37" s="371"/>
      <c r="FBC37" s="371"/>
      <c r="FBD37" s="371"/>
      <c r="FBE37" s="371"/>
      <c r="FBF37" s="371"/>
      <c r="FBG37" s="371"/>
      <c r="FBH37" s="371"/>
      <c r="FBI37" s="371"/>
      <c r="FBJ37" s="371"/>
      <c r="FBK37" s="371"/>
      <c r="FBL37" s="371"/>
      <c r="FBM37" s="371"/>
      <c r="FBN37" s="371"/>
      <c r="FBO37" s="371"/>
      <c r="FBP37" s="371"/>
      <c r="FBQ37" s="371"/>
      <c r="FBR37" s="371"/>
      <c r="FBS37" s="371"/>
      <c r="FBT37" s="371"/>
      <c r="FBU37" s="371"/>
      <c r="FBV37" s="371"/>
      <c r="FBW37" s="371"/>
      <c r="FBX37" s="371"/>
      <c r="FBY37" s="371"/>
      <c r="FBZ37" s="371"/>
      <c r="FCA37" s="371"/>
      <c r="FCB37" s="371"/>
      <c r="FCC37" s="371"/>
      <c r="FCD37" s="371"/>
      <c r="FCE37" s="371"/>
      <c r="FCF37" s="371"/>
      <c r="FCG37" s="371"/>
      <c r="FCH37" s="371"/>
      <c r="FCI37" s="371"/>
      <c r="FCJ37" s="371"/>
      <c r="FCK37" s="371"/>
      <c r="FCL37" s="371"/>
      <c r="FCM37" s="371"/>
      <c r="FCN37" s="371"/>
      <c r="FCO37" s="371"/>
      <c r="FCP37" s="371"/>
      <c r="FCQ37" s="371"/>
      <c r="FCR37" s="371"/>
      <c r="FCS37" s="371"/>
      <c r="FCT37" s="371"/>
      <c r="FCU37" s="371"/>
      <c r="FCV37" s="371"/>
      <c r="FCW37" s="371"/>
      <c r="FCX37" s="371"/>
      <c r="FCY37" s="371"/>
      <c r="FCZ37" s="371"/>
      <c r="FDA37" s="371"/>
      <c r="FDB37" s="371"/>
      <c r="FDC37" s="371"/>
      <c r="FDD37" s="371"/>
      <c r="FDE37" s="371"/>
      <c r="FDF37" s="371"/>
      <c r="FDG37" s="371"/>
      <c r="FDH37" s="371"/>
      <c r="FDI37" s="371"/>
      <c r="FDJ37" s="371"/>
      <c r="FDK37" s="371"/>
      <c r="FDL37" s="371"/>
      <c r="FDM37" s="371"/>
      <c r="FDN37" s="371"/>
      <c r="FDO37" s="371"/>
      <c r="FDP37" s="371"/>
      <c r="FDQ37" s="371"/>
      <c r="FDR37" s="371"/>
      <c r="FDS37" s="371"/>
      <c r="FDT37" s="371"/>
      <c r="FDU37" s="371"/>
      <c r="FDV37" s="371"/>
      <c r="FDW37" s="371"/>
      <c r="FDX37" s="371"/>
      <c r="FDY37" s="371"/>
      <c r="FDZ37" s="371"/>
      <c r="FEA37" s="371"/>
      <c r="FEB37" s="371"/>
      <c r="FEC37" s="371"/>
      <c r="FED37" s="371"/>
      <c r="FEE37" s="371"/>
      <c r="FEF37" s="371"/>
      <c r="FEG37" s="371"/>
      <c r="FEH37" s="371"/>
      <c r="FEI37" s="371"/>
      <c r="FEJ37" s="371"/>
      <c r="FEK37" s="371"/>
      <c r="FEL37" s="371"/>
      <c r="FEM37" s="371"/>
      <c r="FEN37" s="371"/>
      <c r="FEO37" s="371"/>
      <c r="FEP37" s="371"/>
      <c r="FEQ37" s="371"/>
      <c r="FER37" s="371"/>
      <c r="FES37" s="371"/>
      <c r="FET37" s="371"/>
      <c r="FEU37" s="371"/>
      <c r="FEV37" s="371"/>
      <c r="FEW37" s="371"/>
      <c r="FEX37" s="371"/>
      <c r="FEY37" s="371"/>
      <c r="FEZ37" s="371"/>
      <c r="FFA37" s="371"/>
      <c r="FFB37" s="371"/>
      <c r="FFC37" s="371"/>
      <c r="FFD37" s="371"/>
      <c r="FFE37" s="371"/>
      <c r="FFF37" s="371"/>
      <c r="FFG37" s="371"/>
      <c r="FFH37" s="371"/>
      <c r="FFI37" s="371"/>
      <c r="FFJ37" s="371"/>
      <c r="FFK37" s="371"/>
      <c r="FFL37" s="371"/>
      <c r="FFM37" s="371"/>
      <c r="FFN37" s="371"/>
      <c r="FFO37" s="371"/>
      <c r="FFP37" s="371"/>
      <c r="FFQ37" s="371"/>
      <c r="FFR37" s="371"/>
      <c r="FFS37" s="371"/>
      <c r="FFT37" s="371"/>
      <c r="FFU37" s="371"/>
      <c r="FFV37" s="371"/>
      <c r="FFW37" s="371"/>
      <c r="FFX37" s="371"/>
      <c r="FFY37" s="371"/>
      <c r="FFZ37" s="371"/>
      <c r="FGA37" s="371"/>
      <c r="FGB37" s="371"/>
      <c r="FGC37" s="371"/>
      <c r="FGD37" s="371"/>
      <c r="FGE37" s="371"/>
      <c r="FGF37" s="371"/>
      <c r="FGG37" s="371"/>
      <c r="FGH37" s="371"/>
      <c r="FGI37" s="371"/>
      <c r="FGJ37" s="371"/>
      <c r="FGK37" s="371"/>
      <c r="FGL37" s="371"/>
      <c r="FGM37" s="371"/>
      <c r="FGN37" s="371"/>
      <c r="FGO37" s="371"/>
      <c r="FGP37" s="371"/>
      <c r="FGQ37" s="371"/>
      <c r="FGR37" s="371"/>
      <c r="FGS37" s="371"/>
      <c r="FGT37" s="371"/>
      <c r="FGU37" s="371"/>
      <c r="FGV37" s="371"/>
      <c r="FGW37" s="371"/>
      <c r="FGX37" s="371"/>
      <c r="FGY37" s="371"/>
      <c r="FGZ37" s="371"/>
      <c r="FHA37" s="371"/>
      <c r="FHB37" s="371"/>
      <c r="FHC37" s="371"/>
      <c r="FHD37" s="371"/>
      <c r="FHE37" s="371"/>
      <c r="FHF37" s="371"/>
      <c r="FHG37" s="371"/>
      <c r="FHH37" s="371"/>
      <c r="FHI37" s="371"/>
      <c r="FHJ37" s="371"/>
      <c r="FHK37" s="371"/>
      <c r="FHL37" s="371"/>
      <c r="FHM37" s="371"/>
      <c r="FHN37" s="371"/>
      <c r="FHO37" s="371"/>
      <c r="FHP37" s="371"/>
      <c r="FHQ37" s="371"/>
      <c r="FHR37" s="371"/>
      <c r="FHS37" s="371"/>
      <c r="FHT37" s="371"/>
      <c r="FHU37" s="371"/>
      <c r="FHV37" s="371"/>
      <c r="FHW37" s="371"/>
      <c r="FHX37" s="371"/>
      <c r="FHY37" s="371"/>
      <c r="FHZ37" s="371"/>
      <c r="FIA37" s="371"/>
      <c r="FIB37" s="371"/>
      <c r="FIC37" s="371"/>
      <c r="FID37" s="371"/>
      <c r="FIE37" s="371"/>
      <c r="FIF37" s="371"/>
      <c r="FIG37" s="371"/>
      <c r="FIH37" s="371"/>
      <c r="FII37" s="371"/>
      <c r="FIJ37" s="371"/>
      <c r="FIK37" s="371"/>
      <c r="FIL37" s="371"/>
      <c r="FIM37" s="371"/>
      <c r="FIN37" s="371"/>
      <c r="FIO37" s="371"/>
      <c r="FIP37" s="371"/>
      <c r="FIQ37" s="371"/>
      <c r="FIR37" s="371"/>
      <c r="FIS37" s="371"/>
      <c r="FIT37" s="371"/>
      <c r="FIU37" s="371"/>
      <c r="FIV37" s="371"/>
      <c r="FIW37" s="371"/>
      <c r="FIX37" s="371"/>
      <c r="FIY37" s="371"/>
      <c r="FIZ37" s="371"/>
      <c r="FJA37" s="371"/>
      <c r="FJB37" s="371"/>
      <c r="FJC37" s="371"/>
      <c r="FJD37" s="371"/>
      <c r="FJE37" s="371"/>
      <c r="FJF37" s="371"/>
      <c r="FJG37" s="371"/>
      <c r="FJH37" s="371"/>
      <c r="FJI37" s="371"/>
      <c r="FJJ37" s="371"/>
      <c r="FJK37" s="371"/>
      <c r="FJL37" s="371"/>
      <c r="FJM37" s="371"/>
      <c r="FJN37" s="371"/>
      <c r="FJO37" s="371"/>
      <c r="FJP37" s="371"/>
      <c r="FJQ37" s="371"/>
      <c r="FJR37" s="371"/>
      <c r="FJS37" s="371"/>
      <c r="FJT37" s="371"/>
      <c r="FJU37" s="371"/>
      <c r="FJV37" s="371"/>
      <c r="FJW37" s="371"/>
      <c r="FJX37" s="371"/>
      <c r="FJY37" s="371"/>
      <c r="FJZ37" s="371"/>
      <c r="FKA37" s="371"/>
      <c r="FKB37" s="371"/>
      <c r="FKC37" s="371"/>
      <c r="FKD37" s="371"/>
      <c r="FKE37" s="371"/>
      <c r="FKF37" s="371"/>
      <c r="FKG37" s="371"/>
      <c r="FKH37" s="371"/>
      <c r="FKI37" s="371"/>
      <c r="FKJ37" s="371"/>
      <c r="FKK37" s="371"/>
      <c r="FKL37" s="371"/>
      <c r="FKM37" s="371"/>
      <c r="FKN37" s="371"/>
      <c r="FKO37" s="371"/>
      <c r="FKP37" s="371"/>
      <c r="FKQ37" s="371"/>
      <c r="FKR37" s="371"/>
      <c r="FKS37" s="371"/>
      <c r="FKT37" s="371"/>
      <c r="FKU37" s="371"/>
      <c r="FKV37" s="371"/>
      <c r="FKW37" s="371"/>
      <c r="FKX37" s="371"/>
      <c r="FKY37" s="371"/>
      <c r="FKZ37" s="371"/>
      <c r="FLA37" s="371"/>
      <c r="FLB37" s="371"/>
      <c r="FLC37" s="371"/>
      <c r="FLD37" s="371"/>
      <c r="FLE37" s="371"/>
      <c r="FLF37" s="371"/>
      <c r="FLG37" s="371"/>
      <c r="FLH37" s="371"/>
      <c r="FLI37" s="371"/>
      <c r="FLJ37" s="371"/>
      <c r="FLK37" s="371"/>
      <c r="FLL37" s="371"/>
      <c r="FLM37" s="371"/>
      <c r="FLN37" s="371"/>
      <c r="FLO37" s="371"/>
      <c r="FLP37" s="371"/>
      <c r="FLQ37" s="371"/>
      <c r="FLR37" s="371"/>
      <c r="FLS37" s="371"/>
      <c r="FLT37" s="371"/>
      <c r="FLU37" s="371"/>
      <c r="FLV37" s="371"/>
      <c r="FLW37" s="371"/>
      <c r="FLX37" s="371"/>
      <c r="FLY37" s="371"/>
      <c r="FLZ37" s="371"/>
      <c r="FMA37" s="371"/>
      <c r="FMB37" s="371"/>
      <c r="FMC37" s="371"/>
      <c r="FMD37" s="371"/>
      <c r="FME37" s="371"/>
      <c r="FMF37" s="371"/>
      <c r="FMG37" s="371"/>
      <c r="FMH37" s="371"/>
      <c r="FMI37" s="371"/>
      <c r="FMJ37" s="371"/>
      <c r="FMK37" s="371"/>
      <c r="FML37" s="371"/>
      <c r="FMM37" s="371"/>
      <c r="FMN37" s="371"/>
      <c r="FMO37" s="371"/>
      <c r="FMP37" s="371"/>
      <c r="FMQ37" s="371"/>
      <c r="FMR37" s="371"/>
      <c r="FMS37" s="371"/>
      <c r="FMT37" s="371"/>
      <c r="FMU37" s="371"/>
      <c r="FMV37" s="371"/>
      <c r="FMW37" s="371"/>
      <c r="FMX37" s="371"/>
      <c r="FMY37" s="371"/>
      <c r="FMZ37" s="371"/>
      <c r="FNA37" s="371"/>
      <c r="FNB37" s="371"/>
      <c r="FNC37" s="371"/>
      <c r="FND37" s="371"/>
      <c r="FNE37" s="371"/>
      <c r="FNF37" s="371"/>
      <c r="FNG37" s="371"/>
      <c r="FNH37" s="371"/>
      <c r="FNI37" s="371"/>
      <c r="FNJ37" s="371"/>
      <c r="FNK37" s="371"/>
      <c r="FNL37" s="371"/>
      <c r="FNM37" s="371"/>
      <c r="FNN37" s="371"/>
      <c r="FNO37" s="371"/>
      <c r="FNP37" s="371"/>
      <c r="FNQ37" s="371"/>
      <c r="FNR37" s="371"/>
      <c r="FNS37" s="371"/>
      <c r="FNT37" s="371"/>
      <c r="FNU37" s="371"/>
      <c r="FNV37" s="371"/>
      <c r="FNW37" s="371"/>
      <c r="FNX37" s="371"/>
      <c r="FNY37" s="371"/>
      <c r="FNZ37" s="371"/>
      <c r="FOA37" s="371"/>
      <c r="FOB37" s="371"/>
      <c r="FOC37" s="371"/>
      <c r="FOD37" s="371"/>
      <c r="FOE37" s="371"/>
      <c r="FOF37" s="371"/>
      <c r="FOG37" s="371"/>
      <c r="FOH37" s="371"/>
      <c r="FOI37" s="371"/>
      <c r="FOJ37" s="371"/>
      <c r="FOK37" s="371"/>
      <c r="FOL37" s="371"/>
      <c r="FOM37" s="371"/>
      <c r="FON37" s="371"/>
      <c r="FOO37" s="371"/>
      <c r="FOP37" s="371"/>
      <c r="FOQ37" s="371"/>
      <c r="FOR37" s="371"/>
      <c r="FOS37" s="371"/>
      <c r="FOT37" s="371"/>
      <c r="FOU37" s="371"/>
      <c r="FOV37" s="371"/>
      <c r="FOW37" s="371"/>
      <c r="FOX37" s="371"/>
      <c r="FOY37" s="371"/>
      <c r="FOZ37" s="371"/>
      <c r="FPA37" s="371"/>
      <c r="FPB37" s="371"/>
      <c r="FPC37" s="371"/>
      <c r="FPD37" s="371"/>
      <c r="FPE37" s="371"/>
      <c r="FPF37" s="371"/>
      <c r="FPG37" s="371"/>
      <c r="FPH37" s="371"/>
      <c r="FPI37" s="371"/>
      <c r="FPJ37" s="371"/>
      <c r="FPK37" s="371"/>
      <c r="FPL37" s="371"/>
      <c r="FPM37" s="371"/>
      <c r="FPN37" s="371"/>
      <c r="FPO37" s="371"/>
      <c r="FPP37" s="371"/>
      <c r="FPQ37" s="371"/>
      <c r="FPR37" s="371"/>
      <c r="FPS37" s="371"/>
      <c r="FPT37" s="371"/>
      <c r="FPU37" s="371"/>
      <c r="FPV37" s="371"/>
      <c r="FPW37" s="371"/>
      <c r="FPX37" s="371"/>
      <c r="FPY37" s="371"/>
      <c r="FPZ37" s="371"/>
      <c r="FQA37" s="371"/>
      <c r="FQB37" s="371"/>
      <c r="FQC37" s="371"/>
      <c r="FQD37" s="371"/>
      <c r="FQE37" s="371"/>
      <c r="FQF37" s="371"/>
      <c r="FQG37" s="371"/>
      <c r="FQH37" s="371"/>
      <c r="FQI37" s="371"/>
      <c r="FQJ37" s="371"/>
      <c r="FQK37" s="371"/>
      <c r="FQL37" s="371"/>
      <c r="FQM37" s="371"/>
      <c r="FQN37" s="371"/>
      <c r="FQO37" s="371"/>
      <c r="FQP37" s="371"/>
      <c r="FQQ37" s="371"/>
      <c r="FQR37" s="371"/>
      <c r="FQS37" s="371"/>
      <c r="FQT37" s="371"/>
      <c r="FQU37" s="371"/>
      <c r="FQV37" s="371"/>
      <c r="FQW37" s="371"/>
      <c r="FQX37" s="371"/>
      <c r="FQY37" s="371"/>
      <c r="FQZ37" s="371"/>
      <c r="FRA37" s="371"/>
      <c r="FRB37" s="371"/>
      <c r="FRC37" s="371"/>
      <c r="FRD37" s="371"/>
      <c r="FRE37" s="371"/>
      <c r="FRF37" s="371"/>
      <c r="FRG37" s="371"/>
      <c r="FRH37" s="371"/>
      <c r="FRI37" s="371"/>
      <c r="FRJ37" s="371"/>
      <c r="FRK37" s="371"/>
      <c r="FRL37" s="371"/>
      <c r="FRM37" s="371"/>
      <c r="FRN37" s="371"/>
      <c r="FRO37" s="371"/>
      <c r="FRP37" s="371"/>
      <c r="FRQ37" s="371"/>
      <c r="FRR37" s="371"/>
      <c r="FRS37" s="371"/>
      <c r="FRT37" s="371"/>
      <c r="FRU37" s="371"/>
      <c r="FRV37" s="371"/>
      <c r="FRW37" s="371"/>
      <c r="FRX37" s="371"/>
      <c r="FRY37" s="371"/>
      <c r="FRZ37" s="371"/>
      <c r="FSA37" s="371"/>
      <c r="FSB37" s="371"/>
      <c r="FSC37" s="371"/>
      <c r="FSD37" s="371"/>
      <c r="FSE37" s="371"/>
      <c r="FSF37" s="371"/>
      <c r="FSG37" s="371"/>
      <c r="FSH37" s="371"/>
      <c r="FSI37" s="371"/>
      <c r="FSJ37" s="371"/>
      <c r="FSK37" s="371"/>
      <c r="FSL37" s="371"/>
      <c r="FSM37" s="371"/>
      <c r="FSN37" s="371"/>
      <c r="FSO37" s="371"/>
      <c r="FSP37" s="371"/>
      <c r="FSQ37" s="371"/>
      <c r="FSR37" s="371"/>
      <c r="FSS37" s="371"/>
      <c r="FST37" s="371"/>
      <c r="FSU37" s="371"/>
      <c r="FSV37" s="371"/>
      <c r="FSW37" s="371"/>
      <c r="FSX37" s="371"/>
      <c r="FSY37" s="371"/>
      <c r="FSZ37" s="371"/>
      <c r="FTA37" s="371"/>
      <c r="FTB37" s="371"/>
      <c r="FTC37" s="371"/>
      <c r="FTD37" s="371"/>
      <c r="FTE37" s="371"/>
      <c r="FTF37" s="371"/>
      <c r="FTG37" s="371"/>
      <c r="FTH37" s="371"/>
      <c r="FTI37" s="371"/>
      <c r="FTJ37" s="371"/>
      <c r="FTK37" s="371"/>
      <c r="FTL37" s="371"/>
      <c r="FTM37" s="371"/>
      <c r="FTN37" s="371"/>
      <c r="FTO37" s="371"/>
      <c r="FTP37" s="371"/>
      <c r="FTQ37" s="371"/>
      <c r="FTR37" s="371"/>
      <c r="FTS37" s="371"/>
      <c r="FTT37" s="371"/>
      <c r="FTU37" s="371"/>
      <c r="FTV37" s="371"/>
      <c r="FTW37" s="371"/>
      <c r="FTX37" s="371"/>
      <c r="FTY37" s="371"/>
      <c r="FTZ37" s="371"/>
      <c r="FUA37" s="371"/>
      <c r="FUB37" s="371"/>
      <c r="FUC37" s="371"/>
      <c r="FUD37" s="371"/>
      <c r="FUE37" s="371"/>
      <c r="FUF37" s="371"/>
      <c r="FUG37" s="371"/>
      <c r="FUH37" s="371"/>
      <c r="FUI37" s="371"/>
      <c r="FUJ37" s="371"/>
      <c r="FUK37" s="371"/>
      <c r="FUL37" s="371"/>
      <c r="FUM37" s="371"/>
      <c r="FUN37" s="371"/>
      <c r="FUO37" s="371"/>
      <c r="FUP37" s="371"/>
      <c r="FUQ37" s="371"/>
      <c r="FUR37" s="371"/>
      <c r="FUS37" s="371"/>
      <c r="FUT37" s="371"/>
      <c r="FUU37" s="371"/>
      <c r="FUV37" s="371"/>
      <c r="FUW37" s="371"/>
      <c r="FUX37" s="371"/>
      <c r="FUY37" s="371"/>
      <c r="FUZ37" s="371"/>
      <c r="FVA37" s="371"/>
      <c r="FVB37" s="371"/>
      <c r="FVC37" s="371"/>
      <c r="FVD37" s="371"/>
      <c r="FVE37" s="371"/>
      <c r="FVF37" s="371"/>
      <c r="FVG37" s="371"/>
      <c r="FVH37" s="371"/>
      <c r="FVI37" s="371"/>
      <c r="FVJ37" s="371"/>
      <c r="FVK37" s="371"/>
      <c r="FVL37" s="371"/>
      <c r="FVM37" s="371"/>
      <c r="FVN37" s="371"/>
      <c r="FVO37" s="371"/>
      <c r="FVP37" s="371"/>
      <c r="FVQ37" s="371"/>
      <c r="FVR37" s="371"/>
      <c r="FVS37" s="371"/>
      <c r="FVT37" s="371"/>
      <c r="FVU37" s="371"/>
      <c r="FVV37" s="371"/>
      <c r="FVW37" s="371"/>
      <c r="FVX37" s="371"/>
      <c r="FVY37" s="371"/>
      <c r="FVZ37" s="371"/>
      <c r="FWA37" s="371"/>
      <c r="FWB37" s="371"/>
      <c r="FWC37" s="371"/>
      <c r="FWD37" s="371"/>
      <c r="FWE37" s="371"/>
      <c r="FWF37" s="371"/>
      <c r="FWG37" s="371"/>
      <c r="FWH37" s="371"/>
      <c r="FWI37" s="371"/>
      <c r="FWJ37" s="371"/>
      <c r="FWK37" s="371"/>
      <c r="FWL37" s="371"/>
      <c r="FWM37" s="371"/>
      <c r="FWN37" s="371"/>
      <c r="FWO37" s="371"/>
      <c r="FWP37" s="371"/>
      <c r="FWQ37" s="371"/>
      <c r="FWR37" s="371"/>
      <c r="FWS37" s="371"/>
      <c r="FWT37" s="371"/>
      <c r="FWU37" s="371"/>
      <c r="FWV37" s="371"/>
      <c r="FWW37" s="371"/>
      <c r="FWX37" s="371"/>
      <c r="FWY37" s="371"/>
      <c r="FWZ37" s="371"/>
      <c r="FXA37" s="371"/>
      <c r="FXB37" s="371"/>
      <c r="FXC37" s="371"/>
      <c r="FXD37" s="371"/>
      <c r="FXE37" s="371"/>
      <c r="FXF37" s="371"/>
      <c r="FXG37" s="371"/>
      <c r="FXH37" s="371"/>
      <c r="FXI37" s="371"/>
      <c r="FXJ37" s="371"/>
      <c r="FXK37" s="371"/>
      <c r="FXL37" s="371"/>
      <c r="FXM37" s="371"/>
      <c r="FXN37" s="371"/>
      <c r="FXO37" s="371"/>
      <c r="FXP37" s="371"/>
      <c r="FXQ37" s="371"/>
      <c r="FXR37" s="371"/>
      <c r="FXS37" s="371"/>
      <c r="FXT37" s="371"/>
      <c r="FXU37" s="371"/>
      <c r="FXV37" s="371"/>
      <c r="FXW37" s="371"/>
      <c r="FXX37" s="371"/>
      <c r="FXY37" s="371"/>
      <c r="FXZ37" s="371"/>
      <c r="FYA37" s="371"/>
      <c r="FYB37" s="371"/>
      <c r="FYC37" s="371"/>
      <c r="FYD37" s="371"/>
      <c r="FYE37" s="371"/>
      <c r="FYF37" s="371"/>
      <c r="FYG37" s="371"/>
      <c r="FYH37" s="371"/>
      <c r="FYI37" s="371"/>
      <c r="FYJ37" s="371"/>
      <c r="FYK37" s="371"/>
      <c r="FYL37" s="371"/>
      <c r="FYM37" s="371"/>
      <c r="FYN37" s="371"/>
      <c r="FYO37" s="371"/>
      <c r="FYP37" s="371"/>
      <c r="FYQ37" s="371"/>
      <c r="FYR37" s="371"/>
      <c r="FYS37" s="371"/>
      <c r="FYT37" s="371"/>
      <c r="FYU37" s="371"/>
      <c r="FYV37" s="371"/>
      <c r="FYW37" s="371"/>
      <c r="FYX37" s="371"/>
      <c r="FYY37" s="371"/>
      <c r="FYZ37" s="371"/>
      <c r="FZA37" s="371"/>
      <c r="FZB37" s="371"/>
      <c r="FZC37" s="371"/>
      <c r="FZD37" s="371"/>
      <c r="FZE37" s="371"/>
      <c r="FZF37" s="371"/>
      <c r="FZG37" s="371"/>
      <c r="FZH37" s="371"/>
      <c r="FZI37" s="371"/>
      <c r="FZJ37" s="371"/>
      <c r="FZK37" s="371"/>
      <c r="FZL37" s="371"/>
      <c r="FZM37" s="371"/>
      <c r="FZN37" s="371"/>
      <c r="FZO37" s="371"/>
      <c r="FZP37" s="371"/>
      <c r="FZQ37" s="371"/>
      <c r="FZR37" s="371"/>
      <c r="FZS37" s="371"/>
      <c r="FZT37" s="371"/>
      <c r="FZU37" s="371"/>
      <c r="FZV37" s="371"/>
      <c r="FZW37" s="371"/>
      <c r="FZX37" s="371"/>
      <c r="FZY37" s="371"/>
      <c r="FZZ37" s="371"/>
      <c r="GAA37" s="371"/>
      <c r="GAB37" s="371"/>
      <c r="GAC37" s="371"/>
      <c r="GAD37" s="371"/>
      <c r="GAE37" s="371"/>
      <c r="GAF37" s="371"/>
      <c r="GAG37" s="371"/>
      <c r="GAH37" s="371"/>
      <c r="GAI37" s="371"/>
      <c r="GAJ37" s="371"/>
      <c r="GAK37" s="371"/>
      <c r="GAL37" s="371"/>
      <c r="GAM37" s="371"/>
      <c r="GAN37" s="371"/>
      <c r="GAO37" s="371"/>
      <c r="GAP37" s="371"/>
      <c r="GAQ37" s="371"/>
      <c r="GAR37" s="371"/>
      <c r="GAS37" s="371"/>
      <c r="GAT37" s="371"/>
      <c r="GAU37" s="371"/>
      <c r="GAV37" s="371"/>
      <c r="GAW37" s="371"/>
      <c r="GAX37" s="371"/>
      <c r="GAY37" s="371"/>
      <c r="GAZ37" s="371"/>
      <c r="GBA37" s="371"/>
      <c r="GBB37" s="371"/>
      <c r="GBC37" s="371"/>
      <c r="GBD37" s="371"/>
      <c r="GBE37" s="371"/>
      <c r="GBF37" s="371"/>
      <c r="GBG37" s="371"/>
      <c r="GBH37" s="371"/>
      <c r="GBI37" s="371"/>
      <c r="GBJ37" s="371"/>
      <c r="GBK37" s="371"/>
      <c r="GBL37" s="371"/>
      <c r="GBM37" s="371"/>
      <c r="GBN37" s="371"/>
      <c r="GBO37" s="371"/>
      <c r="GBP37" s="371"/>
      <c r="GBQ37" s="371"/>
      <c r="GBR37" s="371"/>
      <c r="GBS37" s="371"/>
      <c r="GBT37" s="371"/>
      <c r="GBU37" s="371"/>
      <c r="GBV37" s="371"/>
      <c r="GBW37" s="371"/>
      <c r="GBX37" s="371"/>
      <c r="GBY37" s="371"/>
      <c r="GBZ37" s="371"/>
      <c r="GCA37" s="371"/>
      <c r="GCB37" s="371"/>
      <c r="GCC37" s="371"/>
      <c r="GCD37" s="371"/>
      <c r="GCE37" s="371"/>
      <c r="GCF37" s="371"/>
      <c r="GCG37" s="371"/>
      <c r="GCH37" s="371"/>
      <c r="GCI37" s="371"/>
      <c r="GCJ37" s="371"/>
      <c r="GCK37" s="371"/>
      <c r="GCL37" s="371"/>
      <c r="GCM37" s="371"/>
      <c r="GCN37" s="371"/>
      <c r="GCO37" s="371"/>
      <c r="GCP37" s="371"/>
      <c r="GCQ37" s="371"/>
      <c r="GCR37" s="371"/>
      <c r="GCS37" s="371"/>
      <c r="GCT37" s="371"/>
      <c r="GCU37" s="371"/>
      <c r="GCV37" s="371"/>
      <c r="GCW37" s="371"/>
      <c r="GCX37" s="371"/>
      <c r="GCY37" s="371"/>
      <c r="GCZ37" s="371"/>
      <c r="GDA37" s="371"/>
      <c r="GDB37" s="371"/>
      <c r="GDC37" s="371"/>
      <c r="GDD37" s="371"/>
      <c r="GDE37" s="371"/>
      <c r="GDF37" s="371"/>
      <c r="GDG37" s="371"/>
      <c r="GDH37" s="371"/>
      <c r="GDI37" s="371"/>
      <c r="GDJ37" s="371"/>
      <c r="GDK37" s="371"/>
      <c r="GDL37" s="371"/>
      <c r="GDM37" s="371"/>
      <c r="GDN37" s="371"/>
      <c r="GDO37" s="371"/>
      <c r="GDP37" s="371"/>
      <c r="GDQ37" s="371"/>
      <c r="GDR37" s="371"/>
      <c r="GDS37" s="371"/>
      <c r="GDT37" s="371"/>
      <c r="GDU37" s="371"/>
      <c r="GDV37" s="371"/>
      <c r="GDW37" s="371"/>
      <c r="GDX37" s="371"/>
      <c r="GDY37" s="371"/>
      <c r="GDZ37" s="371"/>
      <c r="GEA37" s="371"/>
      <c r="GEB37" s="371"/>
      <c r="GEC37" s="371"/>
      <c r="GED37" s="371"/>
      <c r="GEE37" s="371"/>
      <c r="GEF37" s="371"/>
      <c r="GEG37" s="371"/>
      <c r="GEH37" s="371"/>
      <c r="GEI37" s="371"/>
      <c r="GEJ37" s="371"/>
      <c r="GEK37" s="371"/>
      <c r="GEL37" s="371"/>
      <c r="GEM37" s="371"/>
      <c r="GEN37" s="371"/>
      <c r="GEO37" s="371"/>
      <c r="GEP37" s="371"/>
      <c r="GEQ37" s="371"/>
      <c r="GER37" s="371"/>
      <c r="GES37" s="371"/>
      <c r="GET37" s="371"/>
      <c r="GEU37" s="371"/>
      <c r="GEV37" s="371"/>
      <c r="GEW37" s="371"/>
      <c r="GEX37" s="371"/>
      <c r="GEY37" s="371"/>
      <c r="GEZ37" s="371"/>
      <c r="GFA37" s="371"/>
      <c r="GFB37" s="371"/>
      <c r="GFC37" s="371"/>
      <c r="GFD37" s="371"/>
      <c r="GFE37" s="371"/>
      <c r="GFF37" s="371"/>
      <c r="GFG37" s="371"/>
      <c r="GFH37" s="371"/>
      <c r="GFI37" s="371"/>
      <c r="GFJ37" s="371"/>
      <c r="GFK37" s="371"/>
      <c r="GFL37" s="371"/>
      <c r="GFM37" s="371"/>
      <c r="GFN37" s="371"/>
      <c r="GFO37" s="371"/>
      <c r="GFP37" s="371"/>
      <c r="GFQ37" s="371"/>
      <c r="GFR37" s="371"/>
      <c r="GFS37" s="371"/>
      <c r="GFT37" s="371"/>
      <c r="GFU37" s="371"/>
      <c r="GFV37" s="371"/>
      <c r="GFW37" s="371"/>
      <c r="GFX37" s="371"/>
      <c r="GFY37" s="371"/>
      <c r="GFZ37" s="371"/>
      <c r="GGA37" s="371"/>
      <c r="GGB37" s="371"/>
      <c r="GGC37" s="371"/>
      <c r="GGD37" s="371"/>
      <c r="GGE37" s="371"/>
      <c r="GGF37" s="371"/>
      <c r="GGG37" s="371"/>
      <c r="GGH37" s="371"/>
      <c r="GGI37" s="371"/>
      <c r="GGJ37" s="371"/>
      <c r="GGK37" s="371"/>
      <c r="GGL37" s="371"/>
      <c r="GGM37" s="371"/>
      <c r="GGN37" s="371"/>
      <c r="GGO37" s="371"/>
      <c r="GGP37" s="371"/>
      <c r="GGQ37" s="371"/>
      <c r="GGR37" s="371"/>
      <c r="GGS37" s="371"/>
      <c r="GGT37" s="371"/>
      <c r="GGU37" s="371"/>
      <c r="GGV37" s="371"/>
      <c r="GGW37" s="371"/>
      <c r="GGX37" s="371"/>
      <c r="GGY37" s="371"/>
      <c r="GGZ37" s="371"/>
      <c r="GHA37" s="371"/>
      <c r="GHB37" s="371"/>
      <c r="GHC37" s="371"/>
      <c r="GHD37" s="371"/>
      <c r="GHE37" s="371"/>
      <c r="GHF37" s="371"/>
      <c r="GHG37" s="371"/>
      <c r="GHH37" s="371"/>
      <c r="GHI37" s="371"/>
      <c r="GHJ37" s="371"/>
      <c r="GHK37" s="371"/>
      <c r="GHL37" s="371"/>
      <c r="GHM37" s="371"/>
      <c r="GHN37" s="371"/>
      <c r="GHO37" s="371"/>
      <c r="GHP37" s="371"/>
      <c r="GHQ37" s="371"/>
      <c r="GHR37" s="371"/>
      <c r="GHS37" s="371"/>
      <c r="GHT37" s="371"/>
      <c r="GHU37" s="371"/>
      <c r="GHV37" s="371"/>
      <c r="GHW37" s="371"/>
      <c r="GHX37" s="371"/>
      <c r="GHY37" s="371"/>
      <c r="GHZ37" s="371"/>
      <c r="GIA37" s="371"/>
      <c r="GIB37" s="371"/>
      <c r="GIC37" s="371"/>
      <c r="GID37" s="371"/>
      <c r="GIE37" s="371"/>
      <c r="GIF37" s="371"/>
      <c r="GIG37" s="371"/>
      <c r="GIH37" s="371"/>
      <c r="GII37" s="371"/>
      <c r="GIJ37" s="371"/>
      <c r="GIK37" s="371"/>
      <c r="GIL37" s="371"/>
      <c r="GIM37" s="371"/>
      <c r="GIN37" s="371"/>
      <c r="GIO37" s="371"/>
      <c r="GIP37" s="371"/>
      <c r="GIQ37" s="371"/>
      <c r="GIR37" s="371"/>
      <c r="GIS37" s="371"/>
      <c r="GIT37" s="371"/>
      <c r="GIU37" s="371"/>
      <c r="GIV37" s="371"/>
      <c r="GIW37" s="371"/>
      <c r="GIX37" s="371"/>
      <c r="GIY37" s="371"/>
      <c r="GIZ37" s="371"/>
      <c r="GJA37" s="371"/>
      <c r="GJB37" s="371"/>
      <c r="GJC37" s="371"/>
      <c r="GJD37" s="371"/>
      <c r="GJE37" s="371"/>
      <c r="GJF37" s="371"/>
      <c r="GJG37" s="371"/>
      <c r="GJH37" s="371"/>
      <c r="GJI37" s="371"/>
      <c r="GJJ37" s="371"/>
      <c r="GJK37" s="371"/>
      <c r="GJL37" s="371"/>
      <c r="GJM37" s="371"/>
      <c r="GJN37" s="371"/>
      <c r="GJO37" s="371"/>
      <c r="GJP37" s="371"/>
      <c r="GJQ37" s="371"/>
      <c r="GJR37" s="371"/>
      <c r="GJS37" s="371"/>
      <c r="GJT37" s="371"/>
      <c r="GJU37" s="371"/>
      <c r="GJV37" s="371"/>
      <c r="GJW37" s="371"/>
      <c r="GJX37" s="371"/>
      <c r="GJY37" s="371"/>
      <c r="GJZ37" s="371"/>
      <c r="GKA37" s="371"/>
      <c r="GKB37" s="371"/>
      <c r="GKC37" s="371"/>
      <c r="GKD37" s="371"/>
      <c r="GKE37" s="371"/>
      <c r="GKF37" s="371"/>
      <c r="GKG37" s="371"/>
      <c r="GKH37" s="371"/>
      <c r="GKI37" s="371"/>
      <c r="GKJ37" s="371"/>
      <c r="GKK37" s="371"/>
      <c r="GKL37" s="371"/>
      <c r="GKM37" s="371"/>
      <c r="GKN37" s="371"/>
      <c r="GKO37" s="371"/>
      <c r="GKP37" s="371"/>
      <c r="GKQ37" s="371"/>
      <c r="GKR37" s="371"/>
      <c r="GKS37" s="371"/>
      <c r="GKT37" s="371"/>
      <c r="GKU37" s="371"/>
      <c r="GKV37" s="371"/>
      <c r="GKW37" s="371"/>
      <c r="GKX37" s="371"/>
      <c r="GKY37" s="371"/>
      <c r="GKZ37" s="371"/>
      <c r="GLA37" s="371"/>
      <c r="GLB37" s="371"/>
      <c r="GLC37" s="371"/>
      <c r="GLD37" s="371"/>
      <c r="GLE37" s="371"/>
      <c r="GLF37" s="371"/>
      <c r="GLG37" s="371"/>
      <c r="GLH37" s="371"/>
      <c r="GLI37" s="371"/>
      <c r="GLJ37" s="371"/>
      <c r="GLK37" s="371"/>
      <c r="GLL37" s="371"/>
      <c r="GLM37" s="371"/>
      <c r="GLN37" s="371"/>
      <c r="GLO37" s="371"/>
      <c r="GLP37" s="371"/>
      <c r="GLQ37" s="371"/>
      <c r="GLR37" s="371"/>
      <c r="GLS37" s="371"/>
      <c r="GLT37" s="371"/>
      <c r="GLU37" s="371"/>
      <c r="GLV37" s="371"/>
      <c r="GLW37" s="371"/>
      <c r="GLX37" s="371"/>
      <c r="GLY37" s="371"/>
      <c r="GLZ37" s="371"/>
      <c r="GMA37" s="371"/>
      <c r="GMB37" s="371"/>
      <c r="GMC37" s="371"/>
      <c r="GMD37" s="371"/>
      <c r="GME37" s="371"/>
      <c r="GMF37" s="371"/>
      <c r="GMG37" s="371"/>
      <c r="GMH37" s="371"/>
      <c r="GMI37" s="371"/>
      <c r="GMJ37" s="371"/>
      <c r="GMK37" s="371"/>
      <c r="GML37" s="371"/>
      <c r="GMM37" s="371"/>
      <c r="GMN37" s="371"/>
      <c r="GMO37" s="371"/>
      <c r="GMP37" s="371"/>
      <c r="GMQ37" s="371"/>
      <c r="GMR37" s="371"/>
      <c r="GMS37" s="371"/>
      <c r="GMT37" s="371"/>
      <c r="GMU37" s="371"/>
      <c r="GMV37" s="371"/>
      <c r="GMW37" s="371"/>
      <c r="GMX37" s="371"/>
      <c r="GMY37" s="371"/>
      <c r="GMZ37" s="371"/>
      <c r="GNA37" s="371"/>
      <c r="GNB37" s="371"/>
      <c r="GNC37" s="371"/>
      <c r="GND37" s="371"/>
      <c r="GNE37" s="371"/>
      <c r="GNF37" s="371"/>
      <c r="GNG37" s="371"/>
      <c r="GNH37" s="371"/>
      <c r="GNI37" s="371"/>
      <c r="GNJ37" s="371"/>
      <c r="GNK37" s="371"/>
      <c r="GNL37" s="371"/>
      <c r="GNM37" s="371"/>
      <c r="GNN37" s="371"/>
      <c r="GNO37" s="371"/>
      <c r="GNP37" s="371"/>
      <c r="GNQ37" s="371"/>
      <c r="GNR37" s="371"/>
      <c r="GNS37" s="371"/>
      <c r="GNT37" s="371"/>
      <c r="GNU37" s="371"/>
      <c r="GNV37" s="371"/>
      <c r="GNW37" s="371"/>
      <c r="GNX37" s="371"/>
      <c r="GNY37" s="371"/>
      <c r="GNZ37" s="371"/>
      <c r="GOA37" s="371"/>
      <c r="GOB37" s="371"/>
      <c r="GOC37" s="371"/>
      <c r="GOD37" s="371"/>
      <c r="GOE37" s="371"/>
      <c r="GOF37" s="371"/>
      <c r="GOG37" s="371"/>
      <c r="GOH37" s="371"/>
      <c r="GOI37" s="371"/>
      <c r="GOJ37" s="371"/>
      <c r="GOK37" s="371"/>
      <c r="GOL37" s="371"/>
      <c r="GOM37" s="371"/>
      <c r="GON37" s="371"/>
      <c r="GOO37" s="371"/>
      <c r="GOP37" s="371"/>
      <c r="GOQ37" s="371"/>
      <c r="GOR37" s="371"/>
      <c r="GOS37" s="371"/>
      <c r="GOT37" s="371"/>
      <c r="GOU37" s="371"/>
      <c r="GOV37" s="371"/>
      <c r="GOW37" s="371"/>
      <c r="GOX37" s="371"/>
      <c r="GOY37" s="371"/>
      <c r="GOZ37" s="371"/>
      <c r="GPA37" s="371"/>
      <c r="GPB37" s="371"/>
      <c r="GPC37" s="371"/>
      <c r="GPD37" s="371"/>
      <c r="GPE37" s="371"/>
      <c r="GPF37" s="371"/>
      <c r="GPG37" s="371"/>
      <c r="GPH37" s="371"/>
      <c r="GPI37" s="371"/>
      <c r="GPJ37" s="371"/>
      <c r="GPK37" s="371"/>
      <c r="GPL37" s="371"/>
      <c r="GPM37" s="371"/>
      <c r="GPN37" s="371"/>
      <c r="GPO37" s="371"/>
      <c r="GPP37" s="371"/>
      <c r="GPQ37" s="371"/>
      <c r="GPR37" s="371"/>
      <c r="GPS37" s="371"/>
      <c r="GPT37" s="371"/>
      <c r="GPU37" s="371"/>
      <c r="GPV37" s="371"/>
      <c r="GPW37" s="371"/>
      <c r="GPX37" s="371"/>
      <c r="GPY37" s="371"/>
      <c r="GPZ37" s="371"/>
      <c r="GQA37" s="371"/>
      <c r="GQB37" s="371"/>
      <c r="GQC37" s="371"/>
      <c r="GQD37" s="371"/>
      <c r="GQE37" s="371"/>
      <c r="GQF37" s="371"/>
      <c r="GQG37" s="371"/>
      <c r="GQH37" s="371"/>
      <c r="GQI37" s="371"/>
      <c r="GQJ37" s="371"/>
      <c r="GQK37" s="371"/>
      <c r="GQL37" s="371"/>
      <c r="GQM37" s="371"/>
      <c r="GQN37" s="371"/>
      <c r="GQO37" s="371"/>
      <c r="GQP37" s="371"/>
      <c r="GQQ37" s="371"/>
      <c r="GQR37" s="371"/>
      <c r="GQS37" s="371"/>
      <c r="GQT37" s="371"/>
      <c r="GQU37" s="371"/>
      <c r="GQV37" s="371"/>
      <c r="GQW37" s="371"/>
      <c r="GQX37" s="371"/>
      <c r="GQY37" s="371"/>
      <c r="GQZ37" s="371"/>
      <c r="GRA37" s="371"/>
      <c r="GRB37" s="371"/>
      <c r="GRC37" s="371"/>
      <c r="GRD37" s="371"/>
      <c r="GRE37" s="371"/>
      <c r="GRF37" s="371"/>
      <c r="GRG37" s="371"/>
      <c r="GRH37" s="371"/>
      <c r="GRI37" s="371"/>
      <c r="GRJ37" s="371"/>
      <c r="GRK37" s="371"/>
      <c r="GRL37" s="371"/>
      <c r="GRM37" s="371"/>
      <c r="GRN37" s="371"/>
      <c r="GRO37" s="371"/>
      <c r="GRP37" s="371"/>
      <c r="GRQ37" s="371"/>
      <c r="GRR37" s="371"/>
      <c r="GRS37" s="371"/>
      <c r="GRT37" s="371"/>
      <c r="GRU37" s="371"/>
      <c r="GRV37" s="371"/>
      <c r="GRW37" s="371"/>
      <c r="GRX37" s="371"/>
      <c r="GRY37" s="371"/>
      <c r="GRZ37" s="371"/>
      <c r="GSA37" s="371"/>
      <c r="GSB37" s="371"/>
      <c r="GSC37" s="371"/>
      <c r="GSD37" s="371"/>
      <c r="GSE37" s="371"/>
      <c r="GSF37" s="371"/>
      <c r="GSG37" s="371"/>
      <c r="GSH37" s="371"/>
      <c r="GSI37" s="371"/>
      <c r="GSJ37" s="371"/>
      <c r="GSK37" s="371"/>
      <c r="GSL37" s="371"/>
      <c r="GSM37" s="371"/>
      <c r="GSN37" s="371"/>
      <c r="GSO37" s="371"/>
      <c r="GSP37" s="371"/>
      <c r="GSQ37" s="371"/>
      <c r="GSR37" s="371"/>
      <c r="GSS37" s="371"/>
      <c r="GST37" s="371"/>
      <c r="GSU37" s="371"/>
      <c r="GSV37" s="371"/>
      <c r="GSW37" s="371"/>
      <c r="GSX37" s="371"/>
      <c r="GSY37" s="371"/>
      <c r="GSZ37" s="371"/>
      <c r="GTA37" s="371"/>
      <c r="GTB37" s="371"/>
      <c r="GTC37" s="371"/>
      <c r="GTD37" s="371"/>
      <c r="GTE37" s="371"/>
      <c r="GTF37" s="371"/>
      <c r="GTG37" s="371"/>
      <c r="GTH37" s="371"/>
      <c r="GTI37" s="371"/>
      <c r="GTJ37" s="371"/>
      <c r="GTK37" s="371"/>
      <c r="GTL37" s="371"/>
      <c r="GTM37" s="371"/>
      <c r="GTN37" s="371"/>
      <c r="GTO37" s="371"/>
      <c r="GTP37" s="371"/>
      <c r="GTQ37" s="371"/>
      <c r="GTR37" s="371"/>
      <c r="GTS37" s="371"/>
      <c r="GTT37" s="371"/>
      <c r="GTU37" s="371"/>
      <c r="GTV37" s="371"/>
      <c r="GTW37" s="371"/>
      <c r="GTX37" s="371"/>
      <c r="GTY37" s="371"/>
      <c r="GTZ37" s="371"/>
      <c r="GUA37" s="371"/>
      <c r="GUB37" s="371"/>
      <c r="GUC37" s="371"/>
      <c r="GUD37" s="371"/>
      <c r="GUE37" s="371"/>
      <c r="GUF37" s="371"/>
      <c r="GUG37" s="371"/>
      <c r="GUH37" s="371"/>
      <c r="GUI37" s="371"/>
      <c r="GUJ37" s="371"/>
      <c r="GUK37" s="371"/>
      <c r="GUL37" s="371"/>
      <c r="GUM37" s="371"/>
      <c r="GUN37" s="371"/>
      <c r="GUO37" s="371"/>
      <c r="GUP37" s="371"/>
      <c r="GUQ37" s="371"/>
      <c r="GUR37" s="371"/>
      <c r="GUS37" s="371"/>
      <c r="GUT37" s="371"/>
      <c r="GUU37" s="371"/>
      <c r="GUV37" s="371"/>
      <c r="GUW37" s="371"/>
      <c r="GUX37" s="371"/>
      <c r="GUY37" s="371"/>
      <c r="GUZ37" s="371"/>
      <c r="GVA37" s="371"/>
      <c r="GVB37" s="371"/>
      <c r="GVC37" s="371"/>
      <c r="GVD37" s="371"/>
      <c r="GVE37" s="371"/>
      <c r="GVF37" s="371"/>
      <c r="GVG37" s="371"/>
      <c r="GVH37" s="371"/>
      <c r="GVI37" s="371"/>
      <c r="GVJ37" s="371"/>
      <c r="GVK37" s="371"/>
      <c r="GVL37" s="371"/>
      <c r="GVM37" s="371"/>
      <c r="GVN37" s="371"/>
      <c r="GVO37" s="371"/>
      <c r="GVP37" s="371"/>
      <c r="GVQ37" s="371"/>
      <c r="GVR37" s="371"/>
      <c r="GVS37" s="371"/>
      <c r="GVT37" s="371"/>
      <c r="GVU37" s="371"/>
      <c r="GVV37" s="371"/>
      <c r="GVW37" s="371"/>
      <c r="GVX37" s="371"/>
      <c r="GVY37" s="371"/>
      <c r="GVZ37" s="371"/>
      <c r="GWA37" s="371"/>
      <c r="GWB37" s="371"/>
      <c r="GWC37" s="371"/>
      <c r="GWD37" s="371"/>
      <c r="GWE37" s="371"/>
      <c r="GWF37" s="371"/>
      <c r="GWG37" s="371"/>
      <c r="GWH37" s="371"/>
      <c r="GWI37" s="371"/>
      <c r="GWJ37" s="371"/>
      <c r="GWK37" s="371"/>
      <c r="GWL37" s="371"/>
      <c r="GWM37" s="371"/>
      <c r="GWN37" s="371"/>
      <c r="GWO37" s="371"/>
      <c r="GWP37" s="371"/>
      <c r="GWQ37" s="371"/>
      <c r="GWR37" s="371"/>
      <c r="GWS37" s="371"/>
      <c r="GWT37" s="371"/>
      <c r="GWU37" s="371"/>
      <c r="GWV37" s="371"/>
      <c r="GWW37" s="371"/>
      <c r="GWX37" s="371"/>
      <c r="GWY37" s="371"/>
      <c r="GWZ37" s="371"/>
      <c r="GXA37" s="371"/>
      <c r="GXB37" s="371"/>
      <c r="GXC37" s="371"/>
      <c r="GXD37" s="371"/>
      <c r="GXE37" s="371"/>
      <c r="GXF37" s="371"/>
      <c r="GXG37" s="371"/>
      <c r="GXH37" s="371"/>
      <c r="GXI37" s="371"/>
      <c r="GXJ37" s="371"/>
      <c r="GXK37" s="371"/>
      <c r="GXL37" s="371"/>
      <c r="GXM37" s="371"/>
      <c r="GXN37" s="371"/>
      <c r="GXO37" s="371"/>
      <c r="GXP37" s="371"/>
      <c r="GXQ37" s="371"/>
      <c r="GXR37" s="371"/>
      <c r="GXS37" s="371"/>
      <c r="GXT37" s="371"/>
      <c r="GXU37" s="371"/>
      <c r="GXV37" s="371"/>
      <c r="GXW37" s="371"/>
      <c r="GXX37" s="371"/>
      <c r="GXY37" s="371"/>
      <c r="GXZ37" s="371"/>
      <c r="GYA37" s="371"/>
      <c r="GYB37" s="371"/>
      <c r="GYC37" s="371"/>
      <c r="GYD37" s="371"/>
      <c r="GYE37" s="371"/>
      <c r="GYF37" s="371"/>
      <c r="GYG37" s="371"/>
      <c r="GYH37" s="371"/>
      <c r="GYI37" s="371"/>
      <c r="GYJ37" s="371"/>
      <c r="GYK37" s="371"/>
      <c r="GYL37" s="371"/>
      <c r="GYM37" s="371"/>
      <c r="GYN37" s="371"/>
      <c r="GYO37" s="371"/>
      <c r="GYP37" s="371"/>
      <c r="GYQ37" s="371"/>
      <c r="GYR37" s="371"/>
      <c r="GYS37" s="371"/>
      <c r="GYT37" s="371"/>
      <c r="GYU37" s="371"/>
      <c r="GYV37" s="371"/>
      <c r="GYW37" s="371"/>
      <c r="GYX37" s="371"/>
      <c r="GYY37" s="371"/>
      <c r="GYZ37" s="371"/>
      <c r="GZA37" s="371"/>
      <c r="GZB37" s="371"/>
      <c r="GZC37" s="371"/>
      <c r="GZD37" s="371"/>
      <c r="GZE37" s="371"/>
      <c r="GZF37" s="371"/>
      <c r="GZG37" s="371"/>
      <c r="GZH37" s="371"/>
      <c r="GZI37" s="371"/>
      <c r="GZJ37" s="371"/>
      <c r="GZK37" s="371"/>
      <c r="GZL37" s="371"/>
      <c r="GZM37" s="371"/>
      <c r="GZN37" s="371"/>
      <c r="GZO37" s="371"/>
      <c r="GZP37" s="371"/>
      <c r="GZQ37" s="371"/>
      <c r="GZR37" s="371"/>
      <c r="GZS37" s="371"/>
      <c r="GZT37" s="371"/>
      <c r="GZU37" s="371"/>
      <c r="GZV37" s="371"/>
      <c r="GZW37" s="371"/>
      <c r="GZX37" s="371"/>
      <c r="GZY37" s="371"/>
      <c r="GZZ37" s="371"/>
      <c r="HAA37" s="371"/>
      <c r="HAB37" s="371"/>
      <c r="HAC37" s="371"/>
      <c r="HAD37" s="371"/>
      <c r="HAE37" s="371"/>
      <c r="HAF37" s="371"/>
      <c r="HAG37" s="371"/>
      <c r="HAH37" s="371"/>
      <c r="HAI37" s="371"/>
      <c r="HAJ37" s="371"/>
      <c r="HAK37" s="371"/>
      <c r="HAL37" s="371"/>
      <c r="HAM37" s="371"/>
      <c r="HAN37" s="371"/>
      <c r="HAO37" s="371"/>
      <c r="HAP37" s="371"/>
      <c r="HAQ37" s="371"/>
      <c r="HAR37" s="371"/>
      <c r="HAS37" s="371"/>
      <c r="HAT37" s="371"/>
      <c r="HAU37" s="371"/>
      <c r="HAV37" s="371"/>
      <c r="HAW37" s="371"/>
      <c r="HAX37" s="371"/>
      <c r="HAY37" s="371"/>
      <c r="HAZ37" s="371"/>
      <c r="HBA37" s="371"/>
      <c r="HBB37" s="371"/>
      <c r="HBC37" s="371"/>
      <c r="HBD37" s="371"/>
      <c r="HBE37" s="371"/>
      <c r="HBF37" s="371"/>
      <c r="HBG37" s="371"/>
      <c r="HBH37" s="371"/>
      <c r="HBI37" s="371"/>
      <c r="HBJ37" s="371"/>
      <c r="HBK37" s="371"/>
      <c r="HBL37" s="371"/>
      <c r="HBM37" s="371"/>
      <c r="HBN37" s="371"/>
      <c r="HBO37" s="371"/>
      <c r="HBP37" s="371"/>
      <c r="HBQ37" s="371"/>
      <c r="HBR37" s="371"/>
      <c r="HBS37" s="371"/>
      <c r="HBT37" s="371"/>
      <c r="HBU37" s="371"/>
      <c r="HBV37" s="371"/>
      <c r="HBW37" s="371"/>
      <c r="HBX37" s="371"/>
      <c r="HBY37" s="371"/>
      <c r="HBZ37" s="371"/>
      <c r="HCA37" s="371"/>
      <c r="HCB37" s="371"/>
      <c r="HCC37" s="371"/>
      <c r="HCD37" s="371"/>
      <c r="HCE37" s="371"/>
      <c r="HCF37" s="371"/>
      <c r="HCG37" s="371"/>
      <c r="HCH37" s="371"/>
      <c r="HCI37" s="371"/>
      <c r="HCJ37" s="371"/>
      <c r="HCK37" s="371"/>
      <c r="HCL37" s="371"/>
      <c r="HCM37" s="371"/>
      <c r="HCN37" s="371"/>
      <c r="HCO37" s="371"/>
      <c r="HCP37" s="371"/>
      <c r="HCQ37" s="371"/>
      <c r="HCR37" s="371"/>
      <c r="HCS37" s="371"/>
      <c r="HCT37" s="371"/>
      <c r="HCU37" s="371"/>
      <c r="HCV37" s="371"/>
      <c r="HCW37" s="371"/>
      <c r="HCX37" s="371"/>
      <c r="HCY37" s="371"/>
      <c r="HCZ37" s="371"/>
      <c r="HDA37" s="371"/>
      <c r="HDB37" s="371"/>
      <c r="HDC37" s="371"/>
      <c r="HDD37" s="371"/>
      <c r="HDE37" s="371"/>
      <c r="HDF37" s="371"/>
      <c r="HDG37" s="371"/>
      <c r="HDH37" s="371"/>
      <c r="HDI37" s="371"/>
      <c r="HDJ37" s="371"/>
      <c r="HDK37" s="371"/>
      <c r="HDL37" s="371"/>
      <c r="HDM37" s="371"/>
      <c r="HDN37" s="371"/>
      <c r="HDO37" s="371"/>
      <c r="HDP37" s="371"/>
      <c r="HDQ37" s="371"/>
      <c r="HDR37" s="371"/>
      <c r="HDS37" s="371"/>
      <c r="HDT37" s="371"/>
      <c r="HDU37" s="371"/>
      <c r="HDV37" s="371"/>
      <c r="HDW37" s="371"/>
      <c r="HDX37" s="371"/>
      <c r="HDY37" s="371"/>
      <c r="HDZ37" s="371"/>
      <c r="HEA37" s="371"/>
      <c r="HEB37" s="371"/>
      <c r="HEC37" s="371"/>
      <c r="HED37" s="371"/>
      <c r="HEE37" s="371"/>
      <c r="HEF37" s="371"/>
      <c r="HEG37" s="371"/>
      <c r="HEH37" s="371"/>
      <c r="HEI37" s="371"/>
      <c r="HEJ37" s="371"/>
      <c r="HEK37" s="371"/>
      <c r="HEL37" s="371"/>
      <c r="HEM37" s="371"/>
      <c r="HEN37" s="371"/>
      <c r="HEO37" s="371"/>
      <c r="HEP37" s="371"/>
      <c r="HEQ37" s="371"/>
      <c r="HER37" s="371"/>
      <c r="HES37" s="371"/>
      <c r="HET37" s="371"/>
      <c r="HEU37" s="371"/>
      <c r="HEV37" s="371"/>
      <c r="HEW37" s="371"/>
      <c r="HEX37" s="371"/>
      <c r="HEY37" s="371"/>
      <c r="HEZ37" s="371"/>
      <c r="HFA37" s="371"/>
      <c r="HFB37" s="371"/>
      <c r="HFC37" s="371"/>
      <c r="HFD37" s="371"/>
      <c r="HFE37" s="371"/>
      <c r="HFF37" s="371"/>
      <c r="HFG37" s="371"/>
      <c r="HFH37" s="371"/>
      <c r="HFI37" s="371"/>
      <c r="HFJ37" s="371"/>
      <c r="HFK37" s="371"/>
      <c r="HFL37" s="371"/>
      <c r="HFM37" s="371"/>
      <c r="HFN37" s="371"/>
      <c r="HFO37" s="371"/>
      <c r="HFP37" s="371"/>
      <c r="HFQ37" s="371"/>
      <c r="HFR37" s="371"/>
      <c r="HFS37" s="371"/>
      <c r="HFT37" s="371"/>
      <c r="HFU37" s="371"/>
      <c r="HFV37" s="371"/>
      <c r="HFW37" s="371"/>
      <c r="HFX37" s="371"/>
      <c r="HFY37" s="371"/>
      <c r="HFZ37" s="371"/>
      <c r="HGA37" s="371"/>
      <c r="HGB37" s="371"/>
      <c r="HGC37" s="371"/>
      <c r="HGD37" s="371"/>
      <c r="HGE37" s="371"/>
      <c r="HGF37" s="371"/>
      <c r="HGG37" s="371"/>
      <c r="HGH37" s="371"/>
      <c r="HGI37" s="371"/>
      <c r="HGJ37" s="371"/>
      <c r="HGK37" s="371"/>
      <c r="HGL37" s="371"/>
      <c r="HGM37" s="371"/>
      <c r="HGN37" s="371"/>
      <c r="HGO37" s="371"/>
      <c r="HGP37" s="371"/>
      <c r="HGQ37" s="371"/>
      <c r="HGR37" s="371"/>
      <c r="HGS37" s="371"/>
      <c r="HGT37" s="371"/>
      <c r="HGU37" s="371"/>
      <c r="HGV37" s="371"/>
      <c r="HGW37" s="371"/>
      <c r="HGX37" s="371"/>
      <c r="HGY37" s="371"/>
      <c r="HGZ37" s="371"/>
      <c r="HHA37" s="371"/>
      <c r="HHB37" s="371"/>
      <c r="HHC37" s="371"/>
      <c r="HHD37" s="371"/>
      <c r="HHE37" s="371"/>
      <c r="HHF37" s="371"/>
      <c r="HHG37" s="371"/>
      <c r="HHH37" s="371"/>
      <c r="HHI37" s="371"/>
      <c r="HHJ37" s="371"/>
      <c r="HHK37" s="371"/>
      <c r="HHL37" s="371"/>
      <c r="HHM37" s="371"/>
      <c r="HHN37" s="371"/>
      <c r="HHO37" s="371"/>
      <c r="HHP37" s="371"/>
      <c r="HHQ37" s="371"/>
      <c r="HHR37" s="371"/>
      <c r="HHS37" s="371"/>
      <c r="HHT37" s="371"/>
      <c r="HHU37" s="371"/>
      <c r="HHV37" s="371"/>
      <c r="HHW37" s="371"/>
      <c r="HHX37" s="371"/>
      <c r="HHY37" s="371"/>
      <c r="HHZ37" s="371"/>
      <c r="HIA37" s="371"/>
      <c r="HIB37" s="371"/>
      <c r="HIC37" s="371"/>
      <c r="HID37" s="371"/>
      <c r="HIE37" s="371"/>
      <c r="HIF37" s="371"/>
      <c r="HIG37" s="371"/>
      <c r="HIH37" s="371"/>
      <c r="HII37" s="371"/>
      <c r="HIJ37" s="371"/>
      <c r="HIK37" s="371"/>
      <c r="HIL37" s="371"/>
      <c r="HIM37" s="371"/>
      <c r="HIN37" s="371"/>
      <c r="HIO37" s="371"/>
      <c r="HIP37" s="371"/>
      <c r="HIQ37" s="371"/>
      <c r="HIR37" s="371"/>
      <c r="HIS37" s="371"/>
      <c r="HIT37" s="371"/>
      <c r="HIU37" s="371"/>
      <c r="HIV37" s="371"/>
      <c r="HIW37" s="371"/>
      <c r="HIX37" s="371"/>
      <c r="HIY37" s="371"/>
      <c r="HIZ37" s="371"/>
      <c r="HJA37" s="371"/>
      <c r="HJB37" s="371"/>
      <c r="HJC37" s="371"/>
      <c r="HJD37" s="371"/>
      <c r="HJE37" s="371"/>
      <c r="HJF37" s="371"/>
      <c r="HJG37" s="371"/>
      <c r="HJH37" s="371"/>
      <c r="HJI37" s="371"/>
      <c r="HJJ37" s="371"/>
      <c r="HJK37" s="371"/>
      <c r="HJL37" s="371"/>
      <c r="HJM37" s="371"/>
      <c r="HJN37" s="371"/>
      <c r="HJO37" s="371"/>
      <c r="HJP37" s="371"/>
      <c r="HJQ37" s="371"/>
      <c r="HJR37" s="371"/>
      <c r="HJS37" s="371"/>
      <c r="HJT37" s="371"/>
      <c r="HJU37" s="371"/>
      <c r="HJV37" s="371"/>
      <c r="HJW37" s="371"/>
      <c r="HJX37" s="371"/>
      <c r="HJY37" s="371"/>
      <c r="HJZ37" s="371"/>
      <c r="HKA37" s="371"/>
      <c r="HKB37" s="371"/>
      <c r="HKC37" s="371"/>
      <c r="HKD37" s="371"/>
      <c r="HKE37" s="371"/>
      <c r="HKF37" s="371"/>
      <c r="HKG37" s="371"/>
      <c r="HKH37" s="371"/>
      <c r="HKI37" s="371"/>
      <c r="HKJ37" s="371"/>
      <c r="HKK37" s="371"/>
      <c r="HKL37" s="371"/>
      <c r="HKM37" s="371"/>
      <c r="HKN37" s="371"/>
      <c r="HKO37" s="371"/>
      <c r="HKP37" s="371"/>
      <c r="HKQ37" s="371"/>
      <c r="HKR37" s="371"/>
      <c r="HKS37" s="371"/>
      <c r="HKT37" s="371"/>
      <c r="HKU37" s="371"/>
      <c r="HKV37" s="371"/>
      <c r="HKW37" s="371"/>
      <c r="HKX37" s="371"/>
      <c r="HKY37" s="371"/>
      <c r="HKZ37" s="371"/>
      <c r="HLA37" s="371"/>
      <c r="HLB37" s="371"/>
      <c r="HLC37" s="371"/>
      <c r="HLD37" s="371"/>
      <c r="HLE37" s="371"/>
      <c r="HLF37" s="371"/>
      <c r="HLG37" s="371"/>
      <c r="HLH37" s="371"/>
      <c r="HLI37" s="371"/>
      <c r="HLJ37" s="371"/>
      <c r="HLK37" s="371"/>
      <c r="HLL37" s="371"/>
      <c r="HLM37" s="371"/>
      <c r="HLN37" s="371"/>
      <c r="HLO37" s="371"/>
      <c r="HLP37" s="371"/>
      <c r="HLQ37" s="371"/>
      <c r="HLR37" s="371"/>
      <c r="HLS37" s="371"/>
      <c r="HLT37" s="371"/>
      <c r="HLU37" s="371"/>
      <c r="HLV37" s="371"/>
      <c r="HLW37" s="371"/>
      <c r="HLX37" s="371"/>
      <c r="HLY37" s="371"/>
      <c r="HLZ37" s="371"/>
      <c r="HMA37" s="371"/>
      <c r="HMB37" s="371"/>
      <c r="HMC37" s="371"/>
      <c r="HMD37" s="371"/>
      <c r="HME37" s="371"/>
      <c r="HMF37" s="371"/>
      <c r="HMG37" s="371"/>
      <c r="HMH37" s="371"/>
      <c r="HMI37" s="371"/>
      <c r="HMJ37" s="371"/>
      <c r="HMK37" s="371"/>
      <c r="HML37" s="371"/>
      <c r="HMM37" s="371"/>
      <c r="HMN37" s="371"/>
      <c r="HMO37" s="371"/>
      <c r="HMP37" s="371"/>
      <c r="HMQ37" s="371"/>
      <c r="HMR37" s="371"/>
      <c r="HMS37" s="371"/>
      <c r="HMT37" s="371"/>
      <c r="HMU37" s="371"/>
      <c r="HMV37" s="371"/>
      <c r="HMW37" s="371"/>
      <c r="HMX37" s="371"/>
      <c r="HMY37" s="371"/>
      <c r="HMZ37" s="371"/>
      <c r="HNA37" s="371"/>
      <c r="HNB37" s="371"/>
      <c r="HNC37" s="371"/>
      <c r="HND37" s="371"/>
      <c r="HNE37" s="371"/>
      <c r="HNF37" s="371"/>
      <c r="HNG37" s="371"/>
      <c r="HNH37" s="371"/>
      <c r="HNI37" s="371"/>
      <c r="HNJ37" s="371"/>
      <c r="HNK37" s="371"/>
      <c r="HNL37" s="371"/>
      <c r="HNM37" s="371"/>
      <c r="HNN37" s="371"/>
      <c r="HNO37" s="371"/>
      <c r="HNP37" s="371"/>
      <c r="HNQ37" s="371"/>
      <c r="HNR37" s="371"/>
      <c r="HNS37" s="371"/>
      <c r="HNT37" s="371"/>
      <c r="HNU37" s="371"/>
      <c r="HNV37" s="371"/>
      <c r="HNW37" s="371"/>
      <c r="HNX37" s="371"/>
      <c r="HNY37" s="371"/>
      <c r="HNZ37" s="371"/>
      <c r="HOA37" s="371"/>
      <c r="HOB37" s="371"/>
      <c r="HOC37" s="371"/>
      <c r="HOD37" s="371"/>
      <c r="HOE37" s="371"/>
      <c r="HOF37" s="371"/>
      <c r="HOG37" s="371"/>
      <c r="HOH37" s="371"/>
      <c r="HOI37" s="371"/>
      <c r="HOJ37" s="371"/>
      <c r="HOK37" s="371"/>
      <c r="HOL37" s="371"/>
      <c r="HOM37" s="371"/>
      <c r="HON37" s="371"/>
      <c r="HOO37" s="371"/>
      <c r="HOP37" s="371"/>
      <c r="HOQ37" s="371"/>
      <c r="HOR37" s="371"/>
      <c r="HOS37" s="371"/>
      <c r="HOT37" s="371"/>
      <c r="HOU37" s="371"/>
      <c r="HOV37" s="371"/>
      <c r="HOW37" s="371"/>
      <c r="HOX37" s="371"/>
      <c r="HOY37" s="371"/>
      <c r="HOZ37" s="371"/>
      <c r="HPA37" s="371"/>
      <c r="HPB37" s="371"/>
      <c r="HPC37" s="371"/>
      <c r="HPD37" s="371"/>
      <c r="HPE37" s="371"/>
      <c r="HPF37" s="371"/>
      <c r="HPG37" s="371"/>
      <c r="HPH37" s="371"/>
      <c r="HPI37" s="371"/>
      <c r="HPJ37" s="371"/>
      <c r="HPK37" s="371"/>
      <c r="HPL37" s="371"/>
      <c r="HPM37" s="371"/>
      <c r="HPN37" s="371"/>
      <c r="HPO37" s="371"/>
      <c r="HPP37" s="371"/>
      <c r="HPQ37" s="371"/>
      <c r="HPR37" s="371"/>
      <c r="HPS37" s="371"/>
      <c r="HPT37" s="371"/>
      <c r="HPU37" s="371"/>
      <c r="HPV37" s="371"/>
      <c r="HPW37" s="371"/>
      <c r="HPX37" s="371"/>
      <c r="HPY37" s="371"/>
      <c r="HPZ37" s="371"/>
      <c r="HQA37" s="371"/>
      <c r="HQB37" s="371"/>
      <c r="HQC37" s="371"/>
      <c r="HQD37" s="371"/>
      <c r="HQE37" s="371"/>
      <c r="HQF37" s="371"/>
      <c r="HQG37" s="371"/>
      <c r="HQH37" s="371"/>
      <c r="HQI37" s="371"/>
      <c r="HQJ37" s="371"/>
      <c r="HQK37" s="371"/>
      <c r="HQL37" s="371"/>
      <c r="HQM37" s="371"/>
      <c r="HQN37" s="371"/>
      <c r="HQO37" s="371"/>
      <c r="HQP37" s="371"/>
      <c r="HQQ37" s="371"/>
      <c r="HQR37" s="371"/>
      <c r="HQS37" s="371"/>
      <c r="HQT37" s="371"/>
      <c r="HQU37" s="371"/>
      <c r="HQV37" s="371"/>
      <c r="HQW37" s="371"/>
      <c r="HQX37" s="371"/>
      <c r="HQY37" s="371"/>
      <c r="HQZ37" s="371"/>
      <c r="HRA37" s="371"/>
      <c r="HRB37" s="371"/>
      <c r="HRC37" s="371"/>
      <c r="HRD37" s="371"/>
      <c r="HRE37" s="371"/>
      <c r="HRF37" s="371"/>
      <c r="HRG37" s="371"/>
      <c r="HRH37" s="371"/>
      <c r="HRI37" s="371"/>
      <c r="HRJ37" s="371"/>
      <c r="HRK37" s="371"/>
      <c r="HRL37" s="371"/>
      <c r="HRM37" s="371"/>
      <c r="HRN37" s="371"/>
      <c r="HRO37" s="371"/>
      <c r="HRP37" s="371"/>
      <c r="HRQ37" s="371"/>
      <c r="HRR37" s="371"/>
      <c r="HRS37" s="371"/>
      <c r="HRT37" s="371"/>
      <c r="HRU37" s="371"/>
      <c r="HRV37" s="371"/>
      <c r="HRW37" s="371"/>
      <c r="HRX37" s="371"/>
      <c r="HRY37" s="371"/>
      <c r="HRZ37" s="371"/>
      <c r="HSA37" s="371"/>
      <c r="HSB37" s="371"/>
      <c r="HSC37" s="371"/>
      <c r="HSD37" s="371"/>
      <c r="HSE37" s="371"/>
      <c r="HSF37" s="371"/>
      <c r="HSG37" s="371"/>
      <c r="HSH37" s="371"/>
      <c r="HSI37" s="371"/>
      <c r="HSJ37" s="371"/>
      <c r="HSK37" s="371"/>
      <c r="HSL37" s="371"/>
      <c r="HSM37" s="371"/>
      <c r="HSN37" s="371"/>
      <c r="HSO37" s="371"/>
      <c r="HSP37" s="371"/>
      <c r="HSQ37" s="371"/>
      <c r="HSR37" s="371"/>
      <c r="HSS37" s="371"/>
      <c r="HST37" s="371"/>
      <c r="HSU37" s="371"/>
      <c r="HSV37" s="371"/>
      <c r="HSW37" s="371"/>
      <c r="HSX37" s="371"/>
      <c r="HSY37" s="371"/>
      <c r="HSZ37" s="371"/>
      <c r="HTA37" s="371"/>
      <c r="HTB37" s="371"/>
      <c r="HTC37" s="371"/>
      <c r="HTD37" s="371"/>
      <c r="HTE37" s="371"/>
      <c r="HTF37" s="371"/>
      <c r="HTG37" s="371"/>
      <c r="HTH37" s="371"/>
      <c r="HTI37" s="371"/>
      <c r="HTJ37" s="371"/>
      <c r="HTK37" s="371"/>
      <c r="HTL37" s="371"/>
      <c r="HTM37" s="371"/>
      <c r="HTN37" s="371"/>
      <c r="HTO37" s="371"/>
      <c r="HTP37" s="371"/>
      <c r="HTQ37" s="371"/>
      <c r="HTR37" s="371"/>
      <c r="HTS37" s="371"/>
      <c r="HTT37" s="371"/>
      <c r="HTU37" s="371"/>
      <c r="HTV37" s="371"/>
      <c r="HTW37" s="371"/>
      <c r="HTX37" s="371"/>
      <c r="HTY37" s="371"/>
      <c r="HTZ37" s="371"/>
      <c r="HUA37" s="371"/>
      <c r="HUB37" s="371"/>
      <c r="HUC37" s="371"/>
      <c r="HUD37" s="371"/>
      <c r="HUE37" s="371"/>
      <c r="HUF37" s="371"/>
      <c r="HUG37" s="371"/>
      <c r="HUH37" s="371"/>
      <c r="HUI37" s="371"/>
      <c r="HUJ37" s="371"/>
      <c r="HUK37" s="371"/>
      <c r="HUL37" s="371"/>
      <c r="HUM37" s="371"/>
      <c r="HUN37" s="371"/>
      <c r="HUO37" s="371"/>
      <c r="HUP37" s="371"/>
      <c r="HUQ37" s="371"/>
      <c r="HUR37" s="371"/>
      <c r="HUS37" s="371"/>
      <c r="HUT37" s="371"/>
      <c r="HUU37" s="371"/>
      <c r="HUV37" s="371"/>
      <c r="HUW37" s="371"/>
      <c r="HUX37" s="371"/>
      <c r="HUY37" s="371"/>
      <c r="HUZ37" s="371"/>
      <c r="HVA37" s="371"/>
      <c r="HVB37" s="371"/>
      <c r="HVC37" s="371"/>
      <c r="HVD37" s="371"/>
      <c r="HVE37" s="371"/>
      <c r="HVF37" s="371"/>
      <c r="HVG37" s="371"/>
      <c r="HVH37" s="371"/>
      <c r="HVI37" s="371"/>
      <c r="HVJ37" s="371"/>
      <c r="HVK37" s="371"/>
      <c r="HVL37" s="371"/>
      <c r="HVM37" s="371"/>
      <c r="HVN37" s="371"/>
      <c r="HVO37" s="371"/>
      <c r="HVP37" s="371"/>
      <c r="HVQ37" s="371"/>
      <c r="HVR37" s="371"/>
      <c r="HVS37" s="371"/>
      <c r="HVT37" s="371"/>
      <c r="HVU37" s="371"/>
      <c r="HVV37" s="371"/>
      <c r="HVW37" s="371"/>
      <c r="HVX37" s="371"/>
      <c r="HVY37" s="371"/>
      <c r="HVZ37" s="371"/>
      <c r="HWA37" s="371"/>
      <c r="HWB37" s="371"/>
      <c r="HWC37" s="371"/>
      <c r="HWD37" s="371"/>
      <c r="HWE37" s="371"/>
      <c r="HWF37" s="371"/>
      <c r="HWG37" s="371"/>
      <c r="HWH37" s="371"/>
      <c r="HWI37" s="371"/>
      <c r="HWJ37" s="371"/>
      <c r="HWK37" s="371"/>
      <c r="HWL37" s="371"/>
      <c r="HWM37" s="371"/>
      <c r="HWN37" s="371"/>
      <c r="HWO37" s="371"/>
      <c r="HWP37" s="371"/>
      <c r="HWQ37" s="371"/>
      <c r="HWR37" s="371"/>
      <c r="HWS37" s="371"/>
      <c r="HWT37" s="371"/>
      <c r="HWU37" s="371"/>
      <c r="HWV37" s="371"/>
      <c r="HWW37" s="371"/>
      <c r="HWX37" s="371"/>
      <c r="HWY37" s="371"/>
      <c r="HWZ37" s="371"/>
      <c r="HXA37" s="371"/>
      <c r="HXB37" s="371"/>
      <c r="HXC37" s="371"/>
      <c r="HXD37" s="371"/>
      <c r="HXE37" s="371"/>
      <c r="HXF37" s="371"/>
      <c r="HXG37" s="371"/>
      <c r="HXH37" s="371"/>
      <c r="HXI37" s="371"/>
      <c r="HXJ37" s="371"/>
      <c r="HXK37" s="371"/>
      <c r="HXL37" s="371"/>
      <c r="HXM37" s="371"/>
      <c r="HXN37" s="371"/>
      <c r="HXO37" s="371"/>
      <c r="HXP37" s="371"/>
      <c r="HXQ37" s="371"/>
      <c r="HXR37" s="371"/>
      <c r="HXS37" s="371"/>
      <c r="HXT37" s="371"/>
      <c r="HXU37" s="371"/>
      <c r="HXV37" s="371"/>
      <c r="HXW37" s="371"/>
      <c r="HXX37" s="371"/>
      <c r="HXY37" s="371"/>
      <c r="HXZ37" s="371"/>
      <c r="HYA37" s="371"/>
      <c r="HYB37" s="371"/>
      <c r="HYC37" s="371"/>
      <c r="HYD37" s="371"/>
      <c r="HYE37" s="371"/>
      <c r="HYF37" s="371"/>
      <c r="HYG37" s="371"/>
      <c r="HYH37" s="371"/>
      <c r="HYI37" s="371"/>
      <c r="HYJ37" s="371"/>
      <c r="HYK37" s="371"/>
      <c r="HYL37" s="371"/>
      <c r="HYM37" s="371"/>
      <c r="HYN37" s="371"/>
      <c r="HYO37" s="371"/>
      <c r="HYP37" s="371"/>
      <c r="HYQ37" s="371"/>
      <c r="HYR37" s="371"/>
      <c r="HYS37" s="371"/>
      <c r="HYT37" s="371"/>
      <c r="HYU37" s="371"/>
      <c r="HYV37" s="371"/>
      <c r="HYW37" s="371"/>
      <c r="HYX37" s="371"/>
      <c r="HYY37" s="371"/>
      <c r="HYZ37" s="371"/>
      <c r="HZA37" s="371"/>
      <c r="HZB37" s="371"/>
      <c r="HZC37" s="371"/>
      <c r="HZD37" s="371"/>
      <c r="HZE37" s="371"/>
      <c r="HZF37" s="371"/>
      <c r="HZG37" s="371"/>
      <c r="HZH37" s="371"/>
      <c r="HZI37" s="371"/>
      <c r="HZJ37" s="371"/>
      <c r="HZK37" s="371"/>
      <c r="HZL37" s="371"/>
      <c r="HZM37" s="371"/>
      <c r="HZN37" s="371"/>
      <c r="HZO37" s="371"/>
      <c r="HZP37" s="371"/>
      <c r="HZQ37" s="371"/>
      <c r="HZR37" s="371"/>
      <c r="HZS37" s="371"/>
      <c r="HZT37" s="371"/>
      <c r="HZU37" s="371"/>
      <c r="HZV37" s="371"/>
      <c r="HZW37" s="371"/>
      <c r="HZX37" s="371"/>
      <c r="HZY37" s="371"/>
      <c r="HZZ37" s="371"/>
      <c r="IAA37" s="371"/>
      <c r="IAB37" s="371"/>
      <c r="IAC37" s="371"/>
      <c r="IAD37" s="371"/>
      <c r="IAE37" s="371"/>
      <c r="IAF37" s="371"/>
      <c r="IAG37" s="371"/>
      <c r="IAH37" s="371"/>
      <c r="IAI37" s="371"/>
      <c r="IAJ37" s="371"/>
      <c r="IAK37" s="371"/>
      <c r="IAL37" s="371"/>
      <c r="IAM37" s="371"/>
      <c r="IAN37" s="371"/>
      <c r="IAO37" s="371"/>
      <c r="IAP37" s="371"/>
      <c r="IAQ37" s="371"/>
      <c r="IAR37" s="371"/>
      <c r="IAS37" s="371"/>
      <c r="IAT37" s="371"/>
      <c r="IAU37" s="371"/>
      <c r="IAV37" s="371"/>
      <c r="IAW37" s="371"/>
      <c r="IAX37" s="371"/>
      <c r="IAY37" s="371"/>
      <c r="IAZ37" s="371"/>
      <c r="IBA37" s="371"/>
      <c r="IBB37" s="371"/>
      <c r="IBC37" s="371"/>
      <c r="IBD37" s="371"/>
      <c r="IBE37" s="371"/>
      <c r="IBF37" s="371"/>
      <c r="IBG37" s="371"/>
      <c r="IBH37" s="371"/>
      <c r="IBI37" s="371"/>
      <c r="IBJ37" s="371"/>
      <c r="IBK37" s="371"/>
      <c r="IBL37" s="371"/>
      <c r="IBM37" s="371"/>
      <c r="IBN37" s="371"/>
      <c r="IBO37" s="371"/>
      <c r="IBP37" s="371"/>
      <c r="IBQ37" s="371"/>
      <c r="IBR37" s="371"/>
      <c r="IBS37" s="371"/>
      <c r="IBT37" s="371"/>
      <c r="IBU37" s="371"/>
      <c r="IBV37" s="371"/>
      <c r="IBW37" s="371"/>
      <c r="IBX37" s="371"/>
      <c r="IBY37" s="371"/>
      <c r="IBZ37" s="371"/>
      <c r="ICA37" s="371"/>
      <c r="ICB37" s="371"/>
      <c r="ICC37" s="371"/>
      <c r="ICD37" s="371"/>
      <c r="ICE37" s="371"/>
      <c r="ICF37" s="371"/>
      <c r="ICG37" s="371"/>
      <c r="ICH37" s="371"/>
      <c r="ICI37" s="371"/>
      <c r="ICJ37" s="371"/>
      <c r="ICK37" s="371"/>
      <c r="ICL37" s="371"/>
      <c r="ICM37" s="371"/>
      <c r="ICN37" s="371"/>
      <c r="ICO37" s="371"/>
      <c r="ICP37" s="371"/>
      <c r="ICQ37" s="371"/>
      <c r="ICR37" s="371"/>
      <c r="ICS37" s="371"/>
      <c r="ICT37" s="371"/>
      <c r="ICU37" s="371"/>
      <c r="ICV37" s="371"/>
      <c r="ICW37" s="371"/>
      <c r="ICX37" s="371"/>
      <c r="ICY37" s="371"/>
      <c r="ICZ37" s="371"/>
      <c r="IDA37" s="371"/>
      <c r="IDB37" s="371"/>
      <c r="IDC37" s="371"/>
      <c r="IDD37" s="371"/>
      <c r="IDE37" s="371"/>
      <c r="IDF37" s="371"/>
      <c r="IDG37" s="371"/>
      <c r="IDH37" s="371"/>
      <c r="IDI37" s="371"/>
      <c r="IDJ37" s="371"/>
      <c r="IDK37" s="371"/>
      <c r="IDL37" s="371"/>
      <c r="IDM37" s="371"/>
      <c r="IDN37" s="371"/>
      <c r="IDO37" s="371"/>
      <c r="IDP37" s="371"/>
      <c r="IDQ37" s="371"/>
      <c r="IDR37" s="371"/>
      <c r="IDS37" s="371"/>
      <c r="IDT37" s="371"/>
      <c r="IDU37" s="371"/>
      <c r="IDV37" s="371"/>
      <c r="IDW37" s="371"/>
      <c r="IDX37" s="371"/>
      <c r="IDY37" s="371"/>
      <c r="IDZ37" s="371"/>
      <c r="IEA37" s="371"/>
      <c r="IEB37" s="371"/>
      <c r="IEC37" s="371"/>
      <c r="IED37" s="371"/>
      <c r="IEE37" s="371"/>
      <c r="IEF37" s="371"/>
      <c r="IEG37" s="371"/>
      <c r="IEH37" s="371"/>
      <c r="IEI37" s="371"/>
      <c r="IEJ37" s="371"/>
      <c r="IEK37" s="371"/>
      <c r="IEL37" s="371"/>
      <c r="IEM37" s="371"/>
      <c r="IEN37" s="371"/>
      <c r="IEO37" s="371"/>
      <c r="IEP37" s="371"/>
      <c r="IEQ37" s="371"/>
      <c r="IER37" s="371"/>
      <c r="IES37" s="371"/>
      <c r="IET37" s="371"/>
      <c r="IEU37" s="371"/>
      <c r="IEV37" s="371"/>
      <c r="IEW37" s="371"/>
      <c r="IEX37" s="371"/>
      <c r="IEY37" s="371"/>
      <c r="IEZ37" s="371"/>
      <c r="IFA37" s="371"/>
      <c r="IFB37" s="371"/>
      <c r="IFC37" s="371"/>
      <c r="IFD37" s="371"/>
      <c r="IFE37" s="371"/>
      <c r="IFF37" s="371"/>
      <c r="IFG37" s="371"/>
      <c r="IFH37" s="371"/>
      <c r="IFI37" s="371"/>
      <c r="IFJ37" s="371"/>
      <c r="IFK37" s="371"/>
      <c r="IFL37" s="371"/>
      <c r="IFM37" s="371"/>
      <c r="IFN37" s="371"/>
      <c r="IFO37" s="371"/>
      <c r="IFP37" s="371"/>
      <c r="IFQ37" s="371"/>
      <c r="IFR37" s="371"/>
      <c r="IFS37" s="371"/>
      <c r="IFT37" s="371"/>
      <c r="IFU37" s="371"/>
      <c r="IFV37" s="371"/>
      <c r="IFW37" s="371"/>
      <c r="IFX37" s="371"/>
      <c r="IFY37" s="371"/>
      <c r="IFZ37" s="371"/>
      <c r="IGA37" s="371"/>
      <c r="IGB37" s="371"/>
      <c r="IGC37" s="371"/>
      <c r="IGD37" s="371"/>
      <c r="IGE37" s="371"/>
      <c r="IGF37" s="371"/>
      <c r="IGG37" s="371"/>
      <c r="IGH37" s="371"/>
      <c r="IGI37" s="371"/>
      <c r="IGJ37" s="371"/>
      <c r="IGK37" s="371"/>
      <c r="IGL37" s="371"/>
      <c r="IGM37" s="371"/>
      <c r="IGN37" s="371"/>
      <c r="IGO37" s="371"/>
      <c r="IGP37" s="371"/>
      <c r="IGQ37" s="371"/>
      <c r="IGR37" s="371"/>
      <c r="IGS37" s="371"/>
      <c r="IGT37" s="371"/>
      <c r="IGU37" s="371"/>
      <c r="IGV37" s="371"/>
      <c r="IGW37" s="371"/>
      <c r="IGX37" s="371"/>
      <c r="IGY37" s="371"/>
      <c r="IGZ37" s="371"/>
      <c r="IHA37" s="371"/>
      <c r="IHB37" s="371"/>
      <c r="IHC37" s="371"/>
      <c r="IHD37" s="371"/>
      <c r="IHE37" s="371"/>
      <c r="IHF37" s="371"/>
      <c r="IHG37" s="371"/>
      <c r="IHH37" s="371"/>
      <c r="IHI37" s="371"/>
      <c r="IHJ37" s="371"/>
      <c r="IHK37" s="371"/>
      <c r="IHL37" s="371"/>
      <c r="IHM37" s="371"/>
      <c r="IHN37" s="371"/>
      <c r="IHO37" s="371"/>
      <c r="IHP37" s="371"/>
      <c r="IHQ37" s="371"/>
      <c r="IHR37" s="371"/>
      <c r="IHS37" s="371"/>
      <c r="IHT37" s="371"/>
      <c r="IHU37" s="371"/>
      <c r="IHV37" s="371"/>
      <c r="IHW37" s="371"/>
      <c r="IHX37" s="371"/>
      <c r="IHY37" s="371"/>
      <c r="IHZ37" s="371"/>
      <c r="IIA37" s="371"/>
      <c r="IIB37" s="371"/>
      <c r="IIC37" s="371"/>
      <c r="IID37" s="371"/>
      <c r="IIE37" s="371"/>
      <c r="IIF37" s="371"/>
      <c r="IIG37" s="371"/>
      <c r="IIH37" s="371"/>
      <c r="III37" s="371"/>
      <c r="IIJ37" s="371"/>
      <c r="IIK37" s="371"/>
      <c r="IIL37" s="371"/>
      <c r="IIM37" s="371"/>
      <c r="IIN37" s="371"/>
      <c r="IIO37" s="371"/>
      <c r="IIP37" s="371"/>
      <c r="IIQ37" s="371"/>
      <c r="IIR37" s="371"/>
      <c r="IIS37" s="371"/>
      <c r="IIT37" s="371"/>
      <c r="IIU37" s="371"/>
      <c r="IIV37" s="371"/>
      <c r="IIW37" s="371"/>
      <c r="IIX37" s="371"/>
      <c r="IIY37" s="371"/>
      <c r="IIZ37" s="371"/>
      <c r="IJA37" s="371"/>
      <c r="IJB37" s="371"/>
      <c r="IJC37" s="371"/>
      <c r="IJD37" s="371"/>
      <c r="IJE37" s="371"/>
      <c r="IJF37" s="371"/>
      <c r="IJG37" s="371"/>
      <c r="IJH37" s="371"/>
      <c r="IJI37" s="371"/>
      <c r="IJJ37" s="371"/>
      <c r="IJK37" s="371"/>
      <c r="IJL37" s="371"/>
      <c r="IJM37" s="371"/>
      <c r="IJN37" s="371"/>
      <c r="IJO37" s="371"/>
      <c r="IJP37" s="371"/>
      <c r="IJQ37" s="371"/>
      <c r="IJR37" s="371"/>
      <c r="IJS37" s="371"/>
      <c r="IJT37" s="371"/>
      <c r="IJU37" s="371"/>
      <c r="IJV37" s="371"/>
      <c r="IJW37" s="371"/>
      <c r="IJX37" s="371"/>
      <c r="IJY37" s="371"/>
      <c r="IJZ37" s="371"/>
      <c r="IKA37" s="371"/>
      <c r="IKB37" s="371"/>
      <c r="IKC37" s="371"/>
      <c r="IKD37" s="371"/>
      <c r="IKE37" s="371"/>
      <c r="IKF37" s="371"/>
      <c r="IKG37" s="371"/>
      <c r="IKH37" s="371"/>
      <c r="IKI37" s="371"/>
      <c r="IKJ37" s="371"/>
      <c r="IKK37" s="371"/>
      <c r="IKL37" s="371"/>
      <c r="IKM37" s="371"/>
      <c r="IKN37" s="371"/>
      <c r="IKO37" s="371"/>
      <c r="IKP37" s="371"/>
      <c r="IKQ37" s="371"/>
      <c r="IKR37" s="371"/>
      <c r="IKS37" s="371"/>
      <c r="IKT37" s="371"/>
      <c r="IKU37" s="371"/>
      <c r="IKV37" s="371"/>
      <c r="IKW37" s="371"/>
      <c r="IKX37" s="371"/>
      <c r="IKY37" s="371"/>
      <c r="IKZ37" s="371"/>
      <c r="ILA37" s="371"/>
      <c r="ILB37" s="371"/>
      <c r="ILC37" s="371"/>
      <c r="ILD37" s="371"/>
      <c r="ILE37" s="371"/>
      <c r="ILF37" s="371"/>
      <c r="ILG37" s="371"/>
      <c r="ILH37" s="371"/>
      <c r="ILI37" s="371"/>
      <c r="ILJ37" s="371"/>
      <c r="ILK37" s="371"/>
      <c r="ILL37" s="371"/>
      <c r="ILM37" s="371"/>
      <c r="ILN37" s="371"/>
      <c r="ILO37" s="371"/>
      <c r="ILP37" s="371"/>
      <c r="ILQ37" s="371"/>
      <c r="ILR37" s="371"/>
      <c r="ILS37" s="371"/>
      <c r="ILT37" s="371"/>
      <c r="ILU37" s="371"/>
      <c r="ILV37" s="371"/>
      <c r="ILW37" s="371"/>
      <c r="ILX37" s="371"/>
      <c r="ILY37" s="371"/>
      <c r="ILZ37" s="371"/>
      <c r="IMA37" s="371"/>
      <c r="IMB37" s="371"/>
      <c r="IMC37" s="371"/>
      <c r="IMD37" s="371"/>
      <c r="IME37" s="371"/>
      <c r="IMF37" s="371"/>
      <c r="IMG37" s="371"/>
      <c r="IMH37" s="371"/>
      <c r="IMI37" s="371"/>
      <c r="IMJ37" s="371"/>
      <c r="IMK37" s="371"/>
      <c r="IML37" s="371"/>
      <c r="IMM37" s="371"/>
      <c r="IMN37" s="371"/>
      <c r="IMO37" s="371"/>
      <c r="IMP37" s="371"/>
      <c r="IMQ37" s="371"/>
      <c r="IMR37" s="371"/>
      <c r="IMS37" s="371"/>
      <c r="IMT37" s="371"/>
      <c r="IMU37" s="371"/>
      <c r="IMV37" s="371"/>
      <c r="IMW37" s="371"/>
      <c r="IMX37" s="371"/>
      <c r="IMY37" s="371"/>
      <c r="IMZ37" s="371"/>
      <c r="INA37" s="371"/>
      <c r="INB37" s="371"/>
      <c r="INC37" s="371"/>
      <c r="IND37" s="371"/>
      <c r="INE37" s="371"/>
      <c r="INF37" s="371"/>
      <c r="ING37" s="371"/>
      <c r="INH37" s="371"/>
      <c r="INI37" s="371"/>
      <c r="INJ37" s="371"/>
      <c r="INK37" s="371"/>
      <c r="INL37" s="371"/>
      <c r="INM37" s="371"/>
      <c r="INN37" s="371"/>
      <c r="INO37" s="371"/>
      <c r="INP37" s="371"/>
      <c r="INQ37" s="371"/>
      <c r="INR37" s="371"/>
      <c r="INS37" s="371"/>
      <c r="INT37" s="371"/>
      <c r="INU37" s="371"/>
      <c r="INV37" s="371"/>
      <c r="INW37" s="371"/>
      <c r="INX37" s="371"/>
      <c r="INY37" s="371"/>
      <c r="INZ37" s="371"/>
      <c r="IOA37" s="371"/>
      <c r="IOB37" s="371"/>
      <c r="IOC37" s="371"/>
      <c r="IOD37" s="371"/>
      <c r="IOE37" s="371"/>
      <c r="IOF37" s="371"/>
      <c r="IOG37" s="371"/>
      <c r="IOH37" s="371"/>
      <c r="IOI37" s="371"/>
      <c r="IOJ37" s="371"/>
      <c r="IOK37" s="371"/>
      <c r="IOL37" s="371"/>
      <c r="IOM37" s="371"/>
      <c r="ION37" s="371"/>
      <c r="IOO37" s="371"/>
      <c r="IOP37" s="371"/>
      <c r="IOQ37" s="371"/>
      <c r="IOR37" s="371"/>
      <c r="IOS37" s="371"/>
      <c r="IOT37" s="371"/>
      <c r="IOU37" s="371"/>
      <c r="IOV37" s="371"/>
      <c r="IOW37" s="371"/>
      <c r="IOX37" s="371"/>
      <c r="IOY37" s="371"/>
      <c r="IOZ37" s="371"/>
      <c r="IPA37" s="371"/>
      <c r="IPB37" s="371"/>
      <c r="IPC37" s="371"/>
      <c r="IPD37" s="371"/>
      <c r="IPE37" s="371"/>
      <c r="IPF37" s="371"/>
      <c r="IPG37" s="371"/>
      <c r="IPH37" s="371"/>
      <c r="IPI37" s="371"/>
      <c r="IPJ37" s="371"/>
      <c r="IPK37" s="371"/>
      <c r="IPL37" s="371"/>
      <c r="IPM37" s="371"/>
      <c r="IPN37" s="371"/>
      <c r="IPO37" s="371"/>
      <c r="IPP37" s="371"/>
      <c r="IPQ37" s="371"/>
      <c r="IPR37" s="371"/>
      <c r="IPS37" s="371"/>
      <c r="IPT37" s="371"/>
      <c r="IPU37" s="371"/>
      <c r="IPV37" s="371"/>
      <c r="IPW37" s="371"/>
      <c r="IPX37" s="371"/>
      <c r="IPY37" s="371"/>
      <c r="IPZ37" s="371"/>
      <c r="IQA37" s="371"/>
      <c r="IQB37" s="371"/>
      <c r="IQC37" s="371"/>
      <c r="IQD37" s="371"/>
      <c r="IQE37" s="371"/>
      <c r="IQF37" s="371"/>
      <c r="IQG37" s="371"/>
      <c r="IQH37" s="371"/>
      <c r="IQI37" s="371"/>
      <c r="IQJ37" s="371"/>
      <c r="IQK37" s="371"/>
      <c r="IQL37" s="371"/>
      <c r="IQM37" s="371"/>
      <c r="IQN37" s="371"/>
      <c r="IQO37" s="371"/>
      <c r="IQP37" s="371"/>
      <c r="IQQ37" s="371"/>
      <c r="IQR37" s="371"/>
      <c r="IQS37" s="371"/>
      <c r="IQT37" s="371"/>
      <c r="IQU37" s="371"/>
      <c r="IQV37" s="371"/>
      <c r="IQW37" s="371"/>
      <c r="IQX37" s="371"/>
      <c r="IQY37" s="371"/>
      <c r="IQZ37" s="371"/>
      <c r="IRA37" s="371"/>
      <c r="IRB37" s="371"/>
      <c r="IRC37" s="371"/>
      <c r="IRD37" s="371"/>
      <c r="IRE37" s="371"/>
      <c r="IRF37" s="371"/>
      <c r="IRG37" s="371"/>
      <c r="IRH37" s="371"/>
      <c r="IRI37" s="371"/>
      <c r="IRJ37" s="371"/>
      <c r="IRK37" s="371"/>
      <c r="IRL37" s="371"/>
      <c r="IRM37" s="371"/>
      <c r="IRN37" s="371"/>
      <c r="IRO37" s="371"/>
      <c r="IRP37" s="371"/>
      <c r="IRQ37" s="371"/>
      <c r="IRR37" s="371"/>
      <c r="IRS37" s="371"/>
      <c r="IRT37" s="371"/>
      <c r="IRU37" s="371"/>
      <c r="IRV37" s="371"/>
      <c r="IRW37" s="371"/>
      <c r="IRX37" s="371"/>
      <c r="IRY37" s="371"/>
      <c r="IRZ37" s="371"/>
      <c r="ISA37" s="371"/>
      <c r="ISB37" s="371"/>
      <c r="ISC37" s="371"/>
      <c r="ISD37" s="371"/>
      <c r="ISE37" s="371"/>
      <c r="ISF37" s="371"/>
      <c r="ISG37" s="371"/>
      <c r="ISH37" s="371"/>
      <c r="ISI37" s="371"/>
      <c r="ISJ37" s="371"/>
      <c r="ISK37" s="371"/>
      <c r="ISL37" s="371"/>
      <c r="ISM37" s="371"/>
      <c r="ISN37" s="371"/>
      <c r="ISO37" s="371"/>
      <c r="ISP37" s="371"/>
      <c r="ISQ37" s="371"/>
      <c r="ISR37" s="371"/>
      <c r="ISS37" s="371"/>
      <c r="IST37" s="371"/>
      <c r="ISU37" s="371"/>
      <c r="ISV37" s="371"/>
      <c r="ISW37" s="371"/>
      <c r="ISX37" s="371"/>
      <c r="ISY37" s="371"/>
      <c r="ISZ37" s="371"/>
      <c r="ITA37" s="371"/>
      <c r="ITB37" s="371"/>
      <c r="ITC37" s="371"/>
      <c r="ITD37" s="371"/>
      <c r="ITE37" s="371"/>
      <c r="ITF37" s="371"/>
      <c r="ITG37" s="371"/>
      <c r="ITH37" s="371"/>
      <c r="ITI37" s="371"/>
      <c r="ITJ37" s="371"/>
      <c r="ITK37" s="371"/>
      <c r="ITL37" s="371"/>
      <c r="ITM37" s="371"/>
      <c r="ITN37" s="371"/>
      <c r="ITO37" s="371"/>
      <c r="ITP37" s="371"/>
      <c r="ITQ37" s="371"/>
      <c r="ITR37" s="371"/>
      <c r="ITS37" s="371"/>
      <c r="ITT37" s="371"/>
      <c r="ITU37" s="371"/>
      <c r="ITV37" s="371"/>
      <c r="ITW37" s="371"/>
      <c r="ITX37" s="371"/>
      <c r="ITY37" s="371"/>
      <c r="ITZ37" s="371"/>
      <c r="IUA37" s="371"/>
      <c r="IUB37" s="371"/>
      <c r="IUC37" s="371"/>
      <c r="IUD37" s="371"/>
      <c r="IUE37" s="371"/>
      <c r="IUF37" s="371"/>
      <c r="IUG37" s="371"/>
      <c r="IUH37" s="371"/>
      <c r="IUI37" s="371"/>
      <c r="IUJ37" s="371"/>
      <c r="IUK37" s="371"/>
      <c r="IUL37" s="371"/>
      <c r="IUM37" s="371"/>
      <c r="IUN37" s="371"/>
      <c r="IUO37" s="371"/>
      <c r="IUP37" s="371"/>
      <c r="IUQ37" s="371"/>
      <c r="IUR37" s="371"/>
      <c r="IUS37" s="371"/>
      <c r="IUT37" s="371"/>
      <c r="IUU37" s="371"/>
      <c r="IUV37" s="371"/>
      <c r="IUW37" s="371"/>
      <c r="IUX37" s="371"/>
      <c r="IUY37" s="371"/>
      <c r="IUZ37" s="371"/>
      <c r="IVA37" s="371"/>
      <c r="IVB37" s="371"/>
      <c r="IVC37" s="371"/>
      <c r="IVD37" s="371"/>
      <c r="IVE37" s="371"/>
      <c r="IVF37" s="371"/>
      <c r="IVG37" s="371"/>
      <c r="IVH37" s="371"/>
      <c r="IVI37" s="371"/>
      <c r="IVJ37" s="371"/>
      <c r="IVK37" s="371"/>
      <c r="IVL37" s="371"/>
      <c r="IVM37" s="371"/>
      <c r="IVN37" s="371"/>
      <c r="IVO37" s="371"/>
      <c r="IVP37" s="371"/>
      <c r="IVQ37" s="371"/>
      <c r="IVR37" s="371"/>
      <c r="IVS37" s="371"/>
      <c r="IVT37" s="371"/>
      <c r="IVU37" s="371"/>
      <c r="IVV37" s="371"/>
      <c r="IVW37" s="371"/>
      <c r="IVX37" s="371"/>
      <c r="IVY37" s="371"/>
      <c r="IVZ37" s="371"/>
      <c r="IWA37" s="371"/>
      <c r="IWB37" s="371"/>
      <c r="IWC37" s="371"/>
      <c r="IWD37" s="371"/>
      <c r="IWE37" s="371"/>
      <c r="IWF37" s="371"/>
      <c r="IWG37" s="371"/>
      <c r="IWH37" s="371"/>
      <c r="IWI37" s="371"/>
      <c r="IWJ37" s="371"/>
      <c r="IWK37" s="371"/>
      <c r="IWL37" s="371"/>
      <c r="IWM37" s="371"/>
      <c r="IWN37" s="371"/>
      <c r="IWO37" s="371"/>
      <c r="IWP37" s="371"/>
      <c r="IWQ37" s="371"/>
      <c r="IWR37" s="371"/>
      <c r="IWS37" s="371"/>
      <c r="IWT37" s="371"/>
      <c r="IWU37" s="371"/>
      <c r="IWV37" s="371"/>
      <c r="IWW37" s="371"/>
      <c r="IWX37" s="371"/>
      <c r="IWY37" s="371"/>
      <c r="IWZ37" s="371"/>
      <c r="IXA37" s="371"/>
      <c r="IXB37" s="371"/>
      <c r="IXC37" s="371"/>
      <c r="IXD37" s="371"/>
      <c r="IXE37" s="371"/>
      <c r="IXF37" s="371"/>
      <c r="IXG37" s="371"/>
      <c r="IXH37" s="371"/>
      <c r="IXI37" s="371"/>
      <c r="IXJ37" s="371"/>
      <c r="IXK37" s="371"/>
      <c r="IXL37" s="371"/>
      <c r="IXM37" s="371"/>
      <c r="IXN37" s="371"/>
      <c r="IXO37" s="371"/>
      <c r="IXP37" s="371"/>
      <c r="IXQ37" s="371"/>
      <c r="IXR37" s="371"/>
      <c r="IXS37" s="371"/>
      <c r="IXT37" s="371"/>
      <c r="IXU37" s="371"/>
      <c r="IXV37" s="371"/>
      <c r="IXW37" s="371"/>
      <c r="IXX37" s="371"/>
      <c r="IXY37" s="371"/>
      <c r="IXZ37" s="371"/>
      <c r="IYA37" s="371"/>
      <c r="IYB37" s="371"/>
      <c r="IYC37" s="371"/>
      <c r="IYD37" s="371"/>
      <c r="IYE37" s="371"/>
      <c r="IYF37" s="371"/>
      <c r="IYG37" s="371"/>
      <c r="IYH37" s="371"/>
      <c r="IYI37" s="371"/>
      <c r="IYJ37" s="371"/>
      <c r="IYK37" s="371"/>
      <c r="IYL37" s="371"/>
      <c r="IYM37" s="371"/>
      <c r="IYN37" s="371"/>
      <c r="IYO37" s="371"/>
      <c r="IYP37" s="371"/>
      <c r="IYQ37" s="371"/>
      <c r="IYR37" s="371"/>
      <c r="IYS37" s="371"/>
      <c r="IYT37" s="371"/>
      <c r="IYU37" s="371"/>
      <c r="IYV37" s="371"/>
      <c r="IYW37" s="371"/>
      <c r="IYX37" s="371"/>
      <c r="IYY37" s="371"/>
      <c r="IYZ37" s="371"/>
      <c r="IZA37" s="371"/>
      <c r="IZB37" s="371"/>
      <c r="IZC37" s="371"/>
      <c r="IZD37" s="371"/>
      <c r="IZE37" s="371"/>
      <c r="IZF37" s="371"/>
      <c r="IZG37" s="371"/>
      <c r="IZH37" s="371"/>
      <c r="IZI37" s="371"/>
      <c r="IZJ37" s="371"/>
      <c r="IZK37" s="371"/>
      <c r="IZL37" s="371"/>
      <c r="IZM37" s="371"/>
      <c r="IZN37" s="371"/>
      <c r="IZO37" s="371"/>
      <c r="IZP37" s="371"/>
      <c r="IZQ37" s="371"/>
      <c r="IZR37" s="371"/>
      <c r="IZS37" s="371"/>
      <c r="IZT37" s="371"/>
      <c r="IZU37" s="371"/>
      <c r="IZV37" s="371"/>
      <c r="IZW37" s="371"/>
      <c r="IZX37" s="371"/>
      <c r="IZY37" s="371"/>
      <c r="IZZ37" s="371"/>
      <c r="JAA37" s="371"/>
      <c r="JAB37" s="371"/>
      <c r="JAC37" s="371"/>
      <c r="JAD37" s="371"/>
      <c r="JAE37" s="371"/>
      <c r="JAF37" s="371"/>
      <c r="JAG37" s="371"/>
      <c r="JAH37" s="371"/>
      <c r="JAI37" s="371"/>
      <c r="JAJ37" s="371"/>
      <c r="JAK37" s="371"/>
      <c r="JAL37" s="371"/>
      <c r="JAM37" s="371"/>
      <c r="JAN37" s="371"/>
      <c r="JAO37" s="371"/>
      <c r="JAP37" s="371"/>
      <c r="JAQ37" s="371"/>
      <c r="JAR37" s="371"/>
      <c r="JAS37" s="371"/>
      <c r="JAT37" s="371"/>
      <c r="JAU37" s="371"/>
      <c r="JAV37" s="371"/>
      <c r="JAW37" s="371"/>
      <c r="JAX37" s="371"/>
      <c r="JAY37" s="371"/>
      <c r="JAZ37" s="371"/>
      <c r="JBA37" s="371"/>
      <c r="JBB37" s="371"/>
      <c r="JBC37" s="371"/>
      <c r="JBD37" s="371"/>
      <c r="JBE37" s="371"/>
      <c r="JBF37" s="371"/>
      <c r="JBG37" s="371"/>
      <c r="JBH37" s="371"/>
      <c r="JBI37" s="371"/>
      <c r="JBJ37" s="371"/>
      <c r="JBK37" s="371"/>
      <c r="JBL37" s="371"/>
      <c r="JBM37" s="371"/>
      <c r="JBN37" s="371"/>
      <c r="JBO37" s="371"/>
      <c r="JBP37" s="371"/>
      <c r="JBQ37" s="371"/>
      <c r="JBR37" s="371"/>
      <c r="JBS37" s="371"/>
      <c r="JBT37" s="371"/>
      <c r="JBU37" s="371"/>
      <c r="JBV37" s="371"/>
      <c r="JBW37" s="371"/>
      <c r="JBX37" s="371"/>
      <c r="JBY37" s="371"/>
      <c r="JBZ37" s="371"/>
      <c r="JCA37" s="371"/>
      <c r="JCB37" s="371"/>
      <c r="JCC37" s="371"/>
      <c r="JCD37" s="371"/>
      <c r="JCE37" s="371"/>
      <c r="JCF37" s="371"/>
      <c r="JCG37" s="371"/>
      <c r="JCH37" s="371"/>
      <c r="JCI37" s="371"/>
      <c r="JCJ37" s="371"/>
      <c r="JCK37" s="371"/>
      <c r="JCL37" s="371"/>
      <c r="JCM37" s="371"/>
      <c r="JCN37" s="371"/>
      <c r="JCO37" s="371"/>
      <c r="JCP37" s="371"/>
      <c r="JCQ37" s="371"/>
      <c r="JCR37" s="371"/>
      <c r="JCS37" s="371"/>
      <c r="JCT37" s="371"/>
      <c r="JCU37" s="371"/>
      <c r="JCV37" s="371"/>
      <c r="JCW37" s="371"/>
      <c r="JCX37" s="371"/>
      <c r="JCY37" s="371"/>
      <c r="JCZ37" s="371"/>
      <c r="JDA37" s="371"/>
      <c r="JDB37" s="371"/>
      <c r="JDC37" s="371"/>
      <c r="JDD37" s="371"/>
      <c r="JDE37" s="371"/>
      <c r="JDF37" s="371"/>
      <c r="JDG37" s="371"/>
      <c r="JDH37" s="371"/>
      <c r="JDI37" s="371"/>
      <c r="JDJ37" s="371"/>
      <c r="JDK37" s="371"/>
      <c r="JDL37" s="371"/>
      <c r="JDM37" s="371"/>
      <c r="JDN37" s="371"/>
      <c r="JDO37" s="371"/>
      <c r="JDP37" s="371"/>
      <c r="JDQ37" s="371"/>
      <c r="JDR37" s="371"/>
      <c r="JDS37" s="371"/>
      <c r="JDT37" s="371"/>
      <c r="JDU37" s="371"/>
      <c r="JDV37" s="371"/>
      <c r="JDW37" s="371"/>
      <c r="JDX37" s="371"/>
      <c r="JDY37" s="371"/>
      <c r="JDZ37" s="371"/>
      <c r="JEA37" s="371"/>
      <c r="JEB37" s="371"/>
      <c r="JEC37" s="371"/>
      <c r="JED37" s="371"/>
      <c r="JEE37" s="371"/>
      <c r="JEF37" s="371"/>
      <c r="JEG37" s="371"/>
      <c r="JEH37" s="371"/>
      <c r="JEI37" s="371"/>
      <c r="JEJ37" s="371"/>
      <c r="JEK37" s="371"/>
      <c r="JEL37" s="371"/>
      <c r="JEM37" s="371"/>
      <c r="JEN37" s="371"/>
      <c r="JEO37" s="371"/>
      <c r="JEP37" s="371"/>
      <c r="JEQ37" s="371"/>
      <c r="JER37" s="371"/>
      <c r="JES37" s="371"/>
      <c r="JET37" s="371"/>
      <c r="JEU37" s="371"/>
      <c r="JEV37" s="371"/>
      <c r="JEW37" s="371"/>
      <c r="JEX37" s="371"/>
      <c r="JEY37" s="371"/>
      <c r="JEZ37" s="371"/>
      <c r="JFA37" s="371"/>
      <c r="JFB37" s="371"/>
      <c r="JFC37" s="371"/>
      <c r="JFD37" s="371"/>
      <c r="JFE37" s="371"/>
      <c r="JFF37" s="371"/>
      <c r="JFG37" s="371"/>
      <c r="JFH37" s="371"/>
      <c r="JFI37" s="371"/>
      <c r="JFJ37" s="371"/>
      <c r="JFK37" s="371"/>
      <c r="JFL37" s="371"/>
      <c r="JFM37" s="371"/>
      <c r="JFN37" s="371"/>
      <c r="JFO37" s="371"/>
      <c r="JFP37" s="371"/>
      <c r="JFQ37" s="371"/>
      <c r="JFR37" s="371"/>
      <c r="JFS37" s="371"/>
      <c r="JFT37" s="371"/>
      <c r="JFU37" s="371"/>
      <c r="JFV37" s="371"/>
      <c r="JFW37" s="371"/>
      <c r="JFX37" s="371"/>
      <c r="JFY37" s="371"/>
      <c r="JFZ37" s="371"/>
      <c r="JGA37" s="371"/>
      <c r="JGB37" s="371"/>
      <c r="JGC37" s="371"/>
      <c r="JGD37" s="371"/>
      <c r="JGE37" s="371"/>
      <c r="JGF37" s="371"/>
      <c r="JGG37" s="371"/>
      <c r="JGH37" s="371"/>
      <c r="JGI37" s="371"/>
      <c r="JGJ37" s="371"/>
      <c r="JGK37" s="371"/>
      <c r="JGL37" s="371"/>
      <c r="JGM37" s="371"/>
      <c r="JGN37" s="371"/>
      <c r="JGO37" s="371"/>
      <c r="JGP37" s="371"/>
      <c r="JGQ37" s="371"/>
      <c r="JGR37" s="371"/>
      <c r="JGS37" s="371"/>
      <c r="JGT37" s="371"/>
      <c r="JGU37" s="371"/>
      <c r="JGV37" s="371"/>
      <c r="JGW37" s="371"/>
      <c r="JGX37" s="371"/>
      <c r="JGY37" s="371"/>
      <c r="JGZ37" s="371"/>
      <c r="JHA37" s="371"/>
      <c r="JHB37" s="371"/>
      <c r="JHC37" s="371"/>
      <c r="JHD37" s="371"/>
      <c r="JHE37" s="371"/>
      <c r="JHF37" s="371"/>
      <c r="JHG37" s="371"/>
      <c r="JHH37" s="371"/>
      <c r="JHI37" s="371"/>
      <c r="JHJ37" s="371"/>
      <c r="JHK37" s="371"/>
      <c r="JHL37" s="371"/>
      <c r="JHM37" s="371"/>
      <c r="JHN37" s="371"/>
      <c r="JHO37" s="371"/>
      <c r="JHP37" s="371"/>
      <c r="JHQ37" s="371"/>
      <c r="JHR37" s="371"/>
      <c r="JHS37" s="371"/>
      <c r="JHT37" s="371"/>
      <c r="JHU37" s="371"/>
      <c r="JHV37" s="371"/>
      <c r="JHW37" s="371"/>
      <c r="JHX37" s="371"/>
      <c r="JHY37" s="371"/>
      <c r="JHZ37" s="371"/>
      <c r="JIA37" s="371"/>
      <c r="JIB37" s="371"/>
      <c r="JIC37" s="371"/>
      <c r="JID37" s="371"/>
      <c r="JIE37" s="371"/>
      <c r="JIF37" s="371"/>
      <c r="JIG37" s="371"/>
      <c r="JIH37" s="371"/>
      <c r="JII37" s="371"/>
      <c r="JIJ37" s="371"/>
      <c r="JIK37" s="371"/>
      <c r="JIL37" s="371"/>
      <c r="JIM37" s="371"/>
      <c r="JIN37" s="371"/>
      <c r="JIO37" s="371"/>
      <c r="JIP37" s="371"/>
      <c r="JIQ37" s="371"/>
      <c r="JIR37" s="371"/>
      <c r="JIS37" s="371"/>
      <c r="JIT37" s="371"/>
      <c r="JIU37" s="371"/>
      <c r="JIV37" s="371"/>
      <c r="JIW37" s="371"/>
      <c r="JIX37" s="371"/>
      <c r="JIY37" s="371"/>
      <c r="JIZ37" s="371"/>
      <c r="JJA37" s="371"/>
      <c r="JJB37" s="371"/>
      <c r="JJC37" s="371"/>
      <c r="JJD37" s="371"/>
      <c r="JJE37" s="371"/>
      <c r="JJF37" s="371"/>
      <c r="JJG37" s="371"/>
      <c r="JJH37" s="371"/>
      <c r="JJI37" s="371"/>
      <c r="JJJ37" s="371"/>
      <c r="JJK37" s="371"/>
      <c r="JJL37" s="371"/>
      <c r="JJM37" s="371"/>
      <c r="JJN37" s="371"/>
      <c r="JJO37" s="371"/>
      <c r="JJP37" s="371"/>
      <c r="JJQ37" s="371"/>
      <c r="JJR37" s="371"/>
      <c r="JJS37" s="371"/>
      <c r="JJT37" s="371"/>
      <c r="JJU37" s="371"/>
      <c r="JJV37" s="371"/>
      <c r="JJW37" s="371"/>
      <c r="JJX37" s="371"/>
      <c r="JJY37" s="371"/>
      <c r="JJZ37" s="371"/>
      <c r="JKA37" s="371"/>
      <c r="JKB37" s="371"/>
      <c r="JKC37" s="371"/>
      <c r="JKD37" s="371"/>
      <c r="JKE37" s="371"/>
      <c r="JKF37" s="371"/>
      <c r="JKG37" s="371"/>
      <c r="JKH37" s="371"/>
      <c r="JKI37" s="371"/>
      <c r="JKJ37" s="371"/>
      <c r="JKK37" s="371"/>
      <c r="JKL37" s="371"/>
      <c r="JKM37" s="371"/>
      <c r="JKN37" s="371"/>
      <c r="JKO37" s="371"/>
      <c r="JKP37" s="371"/>
      <c r="JKQ37" s="371"/>
      <c r="JKR37" s="371"/>
      <c r="JKS37" s="371"/>
      <c r="JKT37" s="371"/>
      <c r="JKU37" s="371"/>
      <c r="JKV37" s="371"/>
      <c r="JKW37" s="371"/>
      <c r="JKX37" s="371"/>
      <c r="JKY37" s="371"/>
      <c r="JKZ37" s="371"/>
      <c r="JLA37" s="371"/>
      <c r="JLB37" s="371"/>
      <c r="JLC37" s="371"/>
      <c r="JLD37" s="371"/>
      <c r="JLE37" s="371"/>
      <c r="JLF37" s="371"/>
      <c r="JLG37" s="371"/>
      <c r="JLH37" s="371"/>
      <c r="JLI37" s="371"/>
      <c r="JLJ37" s="371"/>
      <c r="JLK37" s="371"/>
      <c r="JLL37" s="371"/>
      <c r="JLM37" s="371"/>
      <c r="JLN37" s="371"/>
      <c r="JLO37" s="371"/>
      <c r="JLP37" s="371"/>
      <c r="JLQ37" s="371"/>
      <c r="JLR37" s="371"/>
      <c r="JLS37" s="371"/>
      <c r="JLT37" s="371"/>
      <c r="JLU37" s="371"/>
      <c r="JLV37" s="371"/>
      <c r="JLW37" s="371"/>
      <c r="JLX37" s="371"/>
      <c r="JLY37" s="371"/>
      <c r="JLZ37" s="371"/>
      <c r="JMA37" s="371"/>
      <c r="JMB37" s="371"/>
      <c r="JMC37" s="371"/>
      <c r="JMD37" s="371"/>
      <c r="JME37" s="371"/>
      <c r="JMF37" s="371"/>
      <c r="JMG37" s="371"/>
      <c r="JMH37" s="371"/>
      <c r="JMI37" s="371"/>
      <c r="JMJ37" s="371"/>
      <c r="JMK37" s="371"/>
      <c r="JML37" s="371"/>
      <c r="JMM37" s="371"/>
      <c r="JMN37" s="371"/>
      <c r="JMO37" s="371"/>
      <c r="JMP37" s="371"/>
      <c r="JMQ37" s="371"/>
      <c r="JMR37" s="371"/>
      <c r="JMS37" s="371"/>
      <c r="JMT37" s="371"/>
      <c r="JMU37" s="371"/>
      <c r="JMV37" s="371"/>
      <c r="JMW37" s="371"/>
      <c r="JMX37" s="371"/>
      <c r="JMY37" s="371"/>
      <c r="JMZ37" s="371"/>
      <c r="JNA37" s="371"/>
      <c r="JNB37" s="371"/>
      <c r="JNC37" s="371"/>
      <c r="JND37" s="371"/>
      <c r="JNE37" s="371"/>
      <c r="JNF37" s="371"/>
      <c r="JNG37" s="371"/>
      <c r="JNH37" s="371"/>
      <c r="JNI37" s="371"/>
      <c r="JNJ37" s="371"/>
      <c r="JNK37" s="371"/>
      <c r="JNL37" s="371"/>
      <c r="JNM37" s="371"/>
      <c r="JNN37" s="371"/>
      <c r="JNO37" s="371"/>
      <c r="JNP37" s="371"/>
      <c r="JNQ37" s="371"/>
      <c r="JNR37" s="371"/>
      <c r="JNS37" s="371"/>
      <c r="JNT37" s="371"/>
      <c r="JNU37" s="371"/>
      <c r="JNV37" s="371"/>
      <c r="JNW37" s="371"/>
      <c r="JNX37" s="371"/>
      <c r="JNY37" s="371"/>
      <c r="JNZ37" s="371"/>
      <c r="JOA37" s="371"/>
      <c r="JOB37" s="371"/>
      <c r="JOC37" s="371"/>
      <c r="JOD37" s="371"/>
      <c r="JOE37" s="371"/>
      <c r="JOF37" s="371"/>
      <c r="JOG37" s="371"/>
      <c r="JOH37" s="371"/>
      <c r="JOI37" s="371"/>
      <c r="JOJ37" s="371"/>
      <c r="JOK37" s="371"/>
      <c r="JOL37" s="371"/>
      <c r="JOM37" s="371"/>
      <c r="JON37" s="371"/>
      <c r="JOO37" s="371"/>
      <c r="JOP37" s="371"/>
      <c r="JOQ37" s="371"/>
      <c r="JOR37" s="371"/>
      <c r="JOS37" s="371"/>
      <c r="JOT37" s="371"/>
      <c r="JOU37" s="371"/>
      <c r="JOV37" s="371"/>
      <c r="JOW37" s="371"/>
      <c r="JOX37" s="371"/>
      <c r="JOY37" s="371"/>
      <c r="JOZ37" s="371"/>
      <c r="JPA37" s="371"/>
      <c r="JPB37" s="371"/>
      <c r="JPC37" s="371"/>
      <c r="JPD37" s="371"/>
      <c r="JPE37" s="371"/>
      <c r="JPF37" s="371"/>
      <c r="JPG37" s="371"/>
      <c r="JPH37" s="371"/>
      <c r="JPI37" s="371"/>
      <c r="JPJ37" s="371"/>
      <c r="JPK37" s="371"/>
      <c r="JPL37" s="371"/>
      <c r="JPM37" s="371"/>
      <c r="JPN37" s="371"/>
      <c r="JPO37" s="371"/>
      <c r="JPP37" s="371"/>
      <c r="JPQ37" s="371"/>
      <c r="JPR37" s="371"/>
      <c r="JPS37" s="371"/>
      <c r="JPT37" s="371"/>
      <c r="JPU37" s="371"/>
      <c r="JPV37" s="371"/>
      <c r="JPW37" s="371"/>
      <c r="JPX37" s="371"/>
      <c r="JPY37" s="371"/>
      <c r="JPZ37" s="371"/>
      <c r="JQA37" s="371"/>
      <c r="JQB37" s="371"/>
      <c r="JQC37" s="371"/>
      <c r="JQD37" s="371"/>
      <c r="JQE37" s="371"/>
      <c r="JQF37" s="371"/>
      <c r="JQG37" s="371"/>
      <c r="JQH37" s="371"/>
      <c r="JQI37" s="371"/>
      <c r="JQJ37" s="371"/>
      <c r="JQK37" s="371"/>
      <c r="JQL37" s="371"/>
      <c r="JQM37" s="371"/>
      <c r="JQN37" s="371"/>
      <c r="JQO37" s="371"/>
      <c r="JQP37" s="371"/>
      <c r="JQQ37" s="371"/>
      <c r="JQR37" s="371"/>
      <c r="JQS37" s="371"/>
      <c r="JQT37" s="371"/>
      <c r="JQU37" s="371"/>
      <c r="JQV37" s="371"/>
      <c r="JQW37" s="371"/>
      <c r="JQX37" s="371"/>
      <c r="JQY37" s="371"/>
      <c r="JQZ37" s="371"/>
      <c r="JRA37" s="371"/>
      <c r="JRB37" s="371"/>
      <c r="JRC37" s="371"/>
      <c r="JRD37" s="371"/>
      <c r="JRE37" s="371"/>
      <c r="JRF37" s="371"/>
      <c r="JRG37" s="371"/>
      <c r="JRH37" s="371"/>
      <c r="JRI37" s="371"/>
      <c r="JRJ37" s="371"/>
      <c r="JRK37" s="371"/>
      <c r="JRL37" s="371"/>
      <c r="JRM37" s="371"/>
      <c r="JRN37" s="371"/>
      <c r="JRO37" s="371"/>
      <c r="JRP37" s="371"/>
      <c r="JRQ37" s="371"/>
      <c r="JRR37" s="371"/>
      <c r="JRS37" s="371"/>
      <c r="JRT37" s="371"/>
      <c r="JRU37" s="371"/>
      <c r="JRV37" s="371"/>
      <c r="JRW37" s="371"/>
      <c r="JRX37" s="371"/>
      <c r="JRY37" s="371"/>
      <c r="JRZ37" s="371"/>
      <c r="JSA37" s="371"/>
      <c r="JSB37" s="371"/>
      <c r="JSC37" s="371"/>
      <c r="JSD37" s="371"/>
      <c r="JSE37" s="371"/>
      <c r="JSF37" s="371"/>
      <c r="JSG37" s="371"/>
      <c r="JSH37" s="371"/>
      <c r="JSI37" s="371"/>
      <c r="JSJ37" s="371"/>
      <c r="JSK37" s="371"/>
      <c r="JSL37" s="371"/>
      <c r="JSM37" s="371"/>
      <c r="JSN37" s="371"/>
      <c r="JSO37" s="371"/>
      <c r="JSP37" s="371"/>
      <c r="JSQ37" s="371"/>
      <c r="JSR37" s="371"/>
      <c r="JSS37" s="371"/>
      <c r="JST37" s="371"/>
      <c r="JSU37" s="371"/>
      <c r="JSV37" s="371"/>
      <c r="JSW37" s="371"/>
      <c r="JSX37" s="371"/>
      <c r="JSY37" s="371"/>
      <c r="JSZ37" s="371"/>
      <c r="JTA37" s="371"/>
      <c r="JTB37" s="371"/>
      <c r="JTC37" s="371"/>
      <c r="JTD37" s="371"/>
      <c r="JTE37" s="371"/>
      <c r="JTF37" s="371"/>
      <c r="JTG37" s="371"/>
      <c r="JTH37" s="371"/>
      <c r="JTI37" s="371"/>
      <c r="JTJ37" s="371"/>
      <c r="JTK37" s="371"/>
      <c r="JTL37" s="371"/>
      <c r="JTM37" s="371"/>
      <c r="JTN37" s="371"/>
      <c r="JTO37" s="371"/>
      <c r="JTP37" s="371"/>
      <c r="JTQ37" s="371"/>
      <c r="JTR37" s="371"/>
      <c r="JTS37" s="371"/>
      <c r="JTT37" s="371"/>
      <c r="JTU37" s="371"/>
      <c r="JTV37" s="371"/>
      <c r="JTW37" s="371"/>
      <c r="JTX37" s="371"/>
      <c r="JTY37" s="371"/>
      <c r="JTZ37" s="371"/>
      <c r="JUA37" s="371"/>
      <c r="JUB37" s="371"/>
      <c r="JUC37" s="371"/>
      <c r="JUD37" s="371"/>
      <c r="JUE37" s="371"/>
      <c r="JUF37" s="371"/>
      <c r="JUG37" s="371"/>
      <c r="JUH37" s="371"/>
      <c r="JUI37" s="371"/>
      <c r="JUJ37" s="371"/>
      <c r="JUK37" s="371"/>
      <c r="JUL37" s="371"/>
      <c r="JUM37" s="371"/>
      <c r="JUN37" s="371"/>
      <c r="JUO37" s="371"/>
      <c r="JUP37" s="371"/>
      <c r="JUQ37" s="371"/>
      <c r="JUR37" s="371"/>
      <c r="JUS37" s="371"/>
      <c r="JUT37" s="371"/>
      <c r="JUU37" s="371"/>
      <c r="JUV37" s="371"/>
      <c r="JUW37" s="371"/>
      <c r="JUX37" s="371"/>
      <c r="JUY37" s="371"/>
      <c r="JUZ37" s="371"/>
      <c r="JVA37" s="371"/>
      <c r="JVB37" s="371"/>
      <c r="JVC37" s="371"/>
      <c r="JVD37" s="371"/>
      <c r="JVE37" s="371"/>
      <c r="JVF37" s="371"/>
      <c r="JVG37" s="371"/>
      <c r="JVH37" s="371"/>
      <c r="JVI37" s="371"/>
      <c r="JVJ37" s="371"/>
      <c r="JVK37" s="371"/>
      <c r="JVL37" s="371"/>
      <c r="JVM37" s="371"/>
      <c r="JVN37" s="371"/>
      <c r="JVO37" s="371"/>
      <c r="JVP37" s="371"/>
      <c r="JVQ37" s="371"/>
      <c r="JVR37" s="371"/>
      <c r="JVS37" s="371"/>
      <c r="JVT37" s="371"/>
      <c r="JVU37" s="371"/>
      <c r="JVV37" s="371"/>
      <c r="JVW37" s="371"/>
      <c r="JVX37" s="371"/>
      <c r="JVY37" s="371"/>
      <c r="JVZ37" s="371"/>
      <c r="JWA37" s="371"/>
      <c r="JWB37" s="371"/>
      <c r="JWC37" s="371"/>
      <c r="JWD37" s="371"/>
      <c r="JWE37" s="371"/>
      <c r="JWF37" s="371"/>
      <c r="JWG37" s="371"/>
      <c r="JWH37" s="371"/>
      <c r="JWI37" s="371"/>
      <c r="JWJ37" s="371"/>
      <c r="JWK37" s="371"/>
      <c r="JWL37" s="371"/>
      <c r="JWM37" s="371"/>
      <c r="JWN37" s="371"/>
      <c r="JWO37" s="371"/>
      <c r="JWP37" s="371"/>
      <c r="JWQ37" s="371"/>
      <c r="JWR37" s="371"/>
      <c r="JWS37" s="371"/>
      <c r="JWT37" s="371"/>
      <c r="JWU37" s="371"/>
      <c r="JWV37" s="371"/>
      <c r="JWW37" s="371"/>
      <c r="JWX37" s="371"/>
      <c r="JWY37" s="371"/>
      <c r="JWZ37" s="371"/>
      <c r="JXA37" s="371"/>
      <c r="JXB37" s="371"/>
      <c r="JXC37" s="371"/>
      <c r="JXD37" s="371"/>
      <c r="JXE37" s="371"/>
      <c r="JXF37" s="371"/>
      <c r="JXG37" s="371"/>
      <c r="JXH37" s="371"/>
      <c r="JXI37" s="371"/>
      <c r="JXJ37" s="371"/>
      <c r="JXK37" s="371"/>
      <c r="JXL37" s="371"/>
      <c r="JXM37" s="371"/>
      <c r="JXN37" s="371"/>
      <c r="JXO37" s="371"/>
      <c r="JXP37" s="371"/>
      <c r="JXQ37" s="371"/>
      <c r="JXR37" s="371"/>
      <c r="JXS37" s="371"/>
      <c r="JXT37" s="371"/>
      <c r="JXU37" s="371"/>
      <c r="JXV37" s="371"/>
      <c r="JXW37" s="371"/>
      <c r="JXX37" s="371"/>
      <c r="JXY37" s="371"/>
      <c r="JXZ37" s="371"/>
      <c r="JYA37" s="371"/>
      <c r="JYB37" s="371"/>
      <c r="JYC37" s="371"/>
      <c r="JYD37" s="371"/>
      <c r="JYE37" s="371"/>
      <c r="JYF37" s="371"/>
      <c r="JYG37" s="371"/>
      <c r="JYH37" s="371"/>
      <c r="JYI37" s="371"/>
      <c r="JYJ37" s="371"/>
      <c r="JYK37" s="371"/>
      <c r="JYL37" s="371"/>
      <c r="JYM37" s="371"/>
      <c r="JYN37" s="371"/>
      <c r="JYO37" s="371"/>
      <c r="JYP37" s="371"/>
      <c r="JYQ37" s="371"/>
      <c r="JYR37" s="371"/>
      <c r="JYS37" s="371"/>
      <c r="JYT37" s="371"/>
      <c r="JYU37" s="371"/>
      <c r="JYV37" s="371"/>
      <c r="JYW37" s="371"/>
      <c r="JYX37" s="371"/>
      <c r="JYY37" s="371"/>
      <c r="JYZ37" s="371"/>
      <c r="JZA37" s="371"/>
      <c r="JZB37" s="371"/>
      <c r="JZC37" s="371"/>
      <c r="JZD37" s="371"/>
      <c r="JZE37" s="371"/>
      <c r="JZF37" s="371"/>
      <c r="JZG37" s="371"/>
      <c r="JZH37" s="371"/>
      <c r="JZI37" s="371"/>
      <c r="JZJ37" s="371"/>
      <c r="JZK37" s="371"/>
      <c r="JZL37" s="371"/>
      <c r="JZM37" s="371"/>
      <c r="JZN37" s="371"/>
      <c r="JZO37" s="371"/>
      <c r="JZP37" s="371"/>
      <c r="JZQ37" s="371"/>
      <c r="JZR37" s="371"/>
      <c r="JZS37" s="371"/>
      <c r="JZT37" s="371"/>
      <c r="JZU37" s="371"/>
      <c r="JZV37" s="371"/>
      <c r="JZW37" s="371"/>
      <c r="JZX37" s="371"/>
      <c r="JZY37" s="371"/>
      <c r="JZZ37" s="371"/>
      <c r="KAA37" s="371"/>
      <c r="KAB37" s="371"/>
      <c r="KAC37" s="371"/>
      <c r="KAD37" s="371"/>
      <c r="KAE37" s="371"/>
      <c r="KAF37" s="371"/>
      <c r="KAG37" s="371"/>
      <c r="KAH37" s="371"/>
      <c r="KAI37" s="371"/>
      <c r="KAJ37" s="371"/>
      <c r="KAK37" s="371"/>
      <c r="KAL37" s="371"/>
      <c r="KAM37" s="371"/>
      <c r="KAN37" s="371"/>
      <c r="KAO37" s="371"/>
      <c r="KAP37" s="371"/>
      <c r="KAQ37" s="371"/>
      <c r="KAR37" s="371"/>
      <c r="KAS37" s="371"/>
      <c r="KAT37" s="371"/>
      <c r="KAU37" s="371"/>
      <c r="KAV37" s="371"/>
      <c r="KAW37" s="371"/>
      <c r="KAX37" s="371"/>
      <c r="KAY37" s="371"/>
      <c r="KAZ37" s="371"/>
      <c r="KBA37" s="371"/>
      <c r="KBB37" s="371"/>
      <c r="KBC37" s="371"/>
      <c r="KBD37" s="371"/>
      <c r="KBE37" s="371"/>
      <c r="KBF37" s="371"/>
      <c r="KBG37" s="371"/>
      <c r="KBH37" s="371"/>
      <c r="KBI37" s="371"/>
      <c r="KBJ37" s="371"/>
      <c r="KBK37" s="371"/>
      <c r="KBL37" s="371"/>
      <c r="KBM37" s="371"/>
      <c r="KBN37" s="371"/>
      <c r="KBO37" s="371"/>
      <c r="KBP37" s="371"/>
      <c r="KBQ37" s="371"/>
      <c r="KBR37" s="371"/>
      <c r="KBS37" s="371"/>
      <c r="KBT37" s="371"/>
      <c r="KBU37" s="371"/>
      <c r="KBV37" s="371"/>
      <c r="KBW37" s="371"/>
      <c r="KBX37" s="371"/>
      <c r="KBY37" s="371"/>
      <c r="KBZ37" s="371"/>
      <c r="KCA37" s="371"/>
      <c r="KCB37" s="371"/>
      <c r="KCC37" s="371"/>
      <c r="KCD37" s="371"/>
      <c r="KCE37" s="371"/>
      <c r="KCF37" s="371"/>
      <c r="KCG37" s="371"/>
      <c r="KCH37" s="371"/>
      <c r="KCI37" s="371"/>
      <c r="KCJ37" s="371"/>
      <c r="KCK37" s="371"/>
      <c r="KCL37" s="371"/>
      <c r="KCM37" s="371"/>
      <c r="KCN37" s="371"/>
      <c r="KCO37" s="371"/>
      <c r="KCP37" s="371"/>
      <c r="KCQ37" s="371"/>
      <c r="KCR37" s="371"/>
      <c r="KCS37" s="371"/>
      <c r="KCT37" s="371"/>
      <c r="KCU37" s="371"/>
      <c r="KCV37" s="371"/>
      <c r="KCW37" s="371"/>
      <c r="KCX37" s="371"/>
      <c r="KCY37" s="371"/>
      <c r="KCZ37" s="371"/>
      <c r="KDA37" s="371"/>
      <c r="KDB37" s="371"/>
      <c r="KDC37" s="371"/>
      <c r="KDD37" s="371"/>
      <c r="KDE37" s="371"/>
      <c r="KDF37" s="371"/>
      <c r="KDG37" s="371"/>
      <c r="KDH37" s="371"/>
      <c r="KDI37" s="371"/>
      <c r="KDJ37" s="371"/>
      <c r="KDK37" s="371"/>
      <c r="KDL37" s="371"/>
      <c r="KDM37" s="371"/>
      <c r="KDN37" s="371"/>
      <c r="KDO37" s="371"/>
      <c r="KDP37" s="371"/>
      <c r="KDQ37" s="371"/>
      <c r="KDR37" s="371"/>
      <c r="KDS37" s="371"/>
      <c r="KDT37" s="371"/>
      <c r="KDU37" s="371"/>
      <c r="KDV37" s="371"/>
      <c r="KDW37" s="371"/>
      <c r="KDX37" s="371"/>
      <c r="KDY37" s="371"/>
      <c r="KDZ37" s="371"/>
      <c r="KEA37" s="371"/>
      <c r="KEB37" s="371"/>
      <c r="KEC37" s="371"/>
      <c r="KED37" s="371"/>
      <c r="KEE37" s="371"/>
      <c r="KEF37" s="371"/>
      <c r="KEG37" s="371"/>
      <c r="KEH37" s="371"/>
      <c r="KEI37" s="371"/>
      <c r="KEJ37" s="371"/>
      <c r="KEK37" s="371"/>
      <c r="KEL37" s="371"/>
      <c r="KEM37" s="371"/>
      <c r="KEN37" s="371"/>
      <c r="KEO37" s="371"/>
      <c r="KEP37" s="371"/>
      <c r="KEQ37" s="371"/>
      <c r="KER37" s="371"/>
      <c r="KES37" s="371"/>
      <c r="KET37" s="371"/>
      <c r="KEU37" s="371"/>
      <c r="KEV37" s="371"/>
      <c r="KEW37" s="371"/>
      <c r="KEX37" s="371"/>
      <c r="KEY37" s="371"/>
      <c r="KEZ37" s="371"/>
      <c r="KFA37" s="371"/>
      <c r="KFB37" s="371"/>
      <c r="KFC37" s="371"/>
      <c r="KFD37" s="371"/>
      <c r="KFE37" s="371"/>
      <c r="KFF37" s="371"/>
      <c r="KFG37" s="371"/>
      <c r="KFH37" s="371"/>
      <c r="KFI37" s="371"/>
      <c r="KFJ37" s="371"/>
      <c r="KFK37" s="371"/>
      <c r="KFL37" s="371"/>
      <c r="KFM37" s="371"/>
      <c r="KFN37" s="371"/>
      <c r="KFO37" s="371"/>
      <c r="KFP37" s="371"/>
      <c r="KFQ37" s="371"/>
      <c r="KFR37" s="371"/>
      <c r="KFS37" s="371"/>
      <c r="KFT37" s="371"/>
      <c r="KFU37" s="371"/>
      <c r="KFV37" s="371"/>
      <c r="KFW37" s="371"/>
      <c r="KFX37" s="371"/>
      <c r="KFY37" s="371"/>
      <c r="KFZ37" s="371"/>
      <c r="KGA37" s="371"/>
      <c r="KGB37" s="371"/>
      <c r="KGC37" s="371"/>
      <c r="KGD37" s="371"/>
      <c r="KGE37" s="371"/>
      <c r="KGF37" s="371"/>
      <c r="KGG37" s="371"/>
      <c r="KGH37" s="371"/>
      <c r="KGI37" s="371"/>
      <c r="KGJ37" s="371"/>
      <c r="KGK37" s="371"/>
      <c r="KGL37" s="371"/>
      <c r="KGM37" s="371"/>
      <c r="KGN37" s="371"/>
      <c r="KGO37" s="371"/>
      <c r="KGP37" s="371"/>
      <c r="KGQ37" s="371"/>
      <c r="KGR37" s="371"/>
      <c r="KGS37" s="371"/>
      <c r="KGT37" s="371"/>
      <c r="KGU37" s="371"/>
      <c r="KGV37" s="371"/>
      <c r="KGW37" s="371"/>
      <c r="KGX37" s="371"/>
      <c r="KGY37" s="371"/>
      <c r="KGZ37" s="371"/>
      <c r="KHA37" s="371"/>
      <c r="KHB37" s="371"/>
      <c r="KHC37" s="371"/>
      <c r="KHD37" s="371"/>
      <c r="KHE37" s="371"/>
      <c r="KHF37" s="371"/>
      <c r="KHG37" s="371"/>
      <c r="KHH37" s="371"/>
      <c r="KHI37" s="371"/>
      <c r="KHJ37" s="371"/>
      <c r="KHK37" s="371"/>
      <c r="KHL37" s="371"/>
      <c r="KHM37" s="371"/>
      <c r="KHN37" s="371"/>
      <c r="KHO37" s="371"/>
      <c r="KHP37" s="371"/>
      <c r="KHQ37" s="371"/>
      <c r="KHR37" s="371"/>
      <c r="KHS37" s="371"/>
      <c r="KHT37" s="371"/>
      <c r="KHU37" s="371"/>
      <c r="KHV37" s="371"/>
      <c r="KHW37" s="371"/>
      <c r="KHX37" s="371"/>
      <c r="KHY37" s="371"/>
      <c r="KHZ37" s="371"/>
      <c r="KIA37" s="371"/>
      <c r="KIB37" s="371"/>
      <c r="KIC37" s="371"/>
      <c r="KID37" s="371"/>
      <c r="KIE37" s="371"/>
      <c r="KIF37" s="371"/>
      <c r="KIG37" s="371"/>
      <c r="KIH37" s="371"/>
      <c r="KII37" s="371"/>
      <c r="KIJ37" s="371"/>
      <c r="KIK37" s="371"/>
      <c r="KIL37" s="371"/>
      <c r="KIM37" s="371"/>
      <c r="KIN37" s="371"/>
      <c r="KIO37" s="371"/>
      <c r="KIP37" s="371"/>
      <c r="KIQ37" s="371"/>
      <c r="KIR37" s="371"/>
      <c r="KIS37" s="371"/>
      <c r="KIT37" s="371"/>
      <c r="KIU37" s="371"/>
      <c r="KIV37" s="371"/>
      <c r="KIW37" s="371"/>
      <c r="KIX37" s="371"/>
      <c r="KIY37" s="371"/>
      <c r="KIZ37" s="371"/>
      <c r="KJA37" s="371"/>
      <c r="KJB37" s="371"/>
      <c r="KJC37" s="371"/>
      <c r="KJD37" s="371"/>
      <c r="KJE37" s="371"/>
      <c r="KJF37" s="371"/>
      <c r="KJG37" s="371"/>
      <c r="KJH37" s="371"/>
      <c r="KJI37" s="371"/>
      <c r="KJJ37" s="371"/>
      <c r="KJK37" s="371"/>
      <c r="KJL37" s="371"/>
      <c r="KJM37" s="371"/>
      <c r="KJN37" s="371"/>
      <c r="KJO37" s="371"/>
      <c r="KJP37" s="371"/>
      <c r="KJQ37" s="371"/>
      <c r="KJR37" s="371"/>
      <c r="KJS37" s="371"/>
      <c r="KJT37" s="371"/>
      <c r="KJU37" s="371"/>
      <c r="KJV37" s="371"/>
      <c r="KJW37" s="371"/>
      <c r="KJX37" s="371"/>
      <c r="KJY37" s="371"/>
      <c r="KJZ37" s="371"/>
      <c r="KKA37" s="371"/>
      <c r="KKB37" s="371"/>
      <c r="KKC37" s="371"/>
      <c r="KKD37" s="371"/>
      <c r="KKE37" s="371"/>
      <c r="KKF37" s="371"/>
      <c r="KKG37" s="371"/>
      <c r="KKH37" s="371"/>
      <c r="KKI37" s="371"/>
      <c r="KKJ37" s="371"/>
      <c r="KKK37" s="371"/>
      <c r="KKL37" s="371"/>
      <c r="KKM37" s="371"/>
      <c r="KKN37" s="371"/>
      <c r="KKO37" s="371"/>
      <c r="KKP37" s="371"/>
      <c r="KKQ37" s="371"/>
      <c r="KKR37" s="371"/>
      <c r="KKS37" s="371"/>
      <c r="KKT37" s="371"/>
      <c r="KKU37" s="371"/>
      <c r="KKV37" s="371"/>
      <c r="KKW37" s="371"/>
      <c r="KKX37" s="371"/>
      <c r="KKY37" s="371"/>
      <c r="KKZ37" s="371"/>
      <c r="KLA37" s="371"/>
      <c r="KLB37" s="371"/>
      <c r="KLC37" s="371"/>
      <c r="KLD37" s="371"/>
      <c r="KLE37" s="371"/>
      <c r="KLF37" s="371"/>
      <c r="KLG37" s="371"/>
      <c r="KLH37" s="371"/>
      <c r="KLI37" s="371"/>
      <c r="KLJ37" s="371"/>
      <c r="KLK37" s="371"/>
      <c r="KLL37" s="371"/>
      <c r="KLM37" s="371"/>
      <c r="KLN37" s="371"/>
      <c r="KLO37" s="371"/>
      <c r="KLP37" s="371"/>
      <c r="KLQ37" s="371"/>
      <c r="KLR37" s="371"/>
      <c r="KLS37" s="371"/>
      <c r="KLT37" s="371"/>
      <c r="KLU37" s="371"/>
      <c r="KLV37" s="371"/>
      <c r="KLW37" s="371"/>
      <c r="KLX37" s="371"/>
      <c r="KLY37" s="371"/>
      <c r="KLZ37" s="371"/>
      <c r="KMA37" s="371"/>
      <c r="KMB37" s="371"/>
      <c r="KMC37" s="371"/>
      <c r="KMD37" s="371"/>
      <c r="KME37" s="371"/>
      <c r="KMF37" s="371"/>
      <c r="KMG37" s="371"/>
      <c r="KMH37" s="371"/>
      <c r="KMI37" s="371"/>
      <c r="KMJ37" s="371"/>
      <c r="KMK37" s="371"/>
      <c r="KML37" s="371"/>
      <c r="KMM37" s="371"/>
      <c r="KMN37" s="371"/>
      <c r="KMO37" s="371"/>
      <c r="KMP37" s="371"/>
      <c r="KMQ37" s="371"/>
      <c r="KMR37" s="371"/>
      <c r="KMS37" s="371"/>
      <c r="KMT37" s="371"/>
      <c r="KMU37" s="371"/>
      <c r="KMV37" s="371"/>
      <c r="KMW37" s="371"/>
      <c r="KMX37" s="371"/>
      <c r="KMY37" s="371"/>
      <c r="KMZ37" s="371"/>
      <c r="KNA37" s="371"/>
      <c r="KNB37" s="371"/>
      <c r="KNC37" s="371"/>
      <c r="KND37" s="371"/>
      <c r="KNE37" s="371"/>
      <c r="KNF37" s="371"/>
      <c r="KNG37" s="371"/>
      <c r="KNH37" s="371"/>
      <c r="KNI37" s="371"/>
      <c r="KNJ37" s="371"/>
      <c r="KNK37" s="371"/>
      <c r="KNL37" s="371"/>
      <c r="KNM37" s="371"/>
      <c r="KNN37" s="371"/>
      <c r="KNO37" s="371"/>
      <c r="KNP37" s="371"/>
      <c r="KNQ37" s="371"/>
      <c r="KNR37" s="371"/>
      <c r="KNS37" s="371"/>
      <c r="KNT37" s="371"/>
      <c r="KNU37" s="371"/>
      <c r="KNV37" s="371"/>
      <c r="KNW37" s="371"/>
      <c r="KNX37" s="371"/>
      <c r="KNY37" s="371"/>
      <c r="KNZ37" s="371"/>
      <c r="KOA37" s="371"/>
      <c r="KOB37" s="371"/>
      <c r="KOC37" s="371"/>
      <c r="KOD37" s="371"/>
      <c r="KOE37" s="371"/>
      <c r="KOF37" s="371"/>
      <c r="KOG37" s="371"/>
      <c r="KOH37" s="371"/>
      <c r="KOI37" s="371"/>
      <c r="KOJ37" s="371"/>
      <c r="KOK37" s="371"/>
      <c r="KOL37" s="371"/>
      <c r="KOM37" s="371"/>
      <c r="KON37" s="371"/>
      <c r="KOO37" s="371"/>
      <c r="KOP37" s="371"/>
      <c r="KOQ37" s="371"/>
      <c r="KOR37" s="371"/>
      <c r="KOS37" s="371"/>
      <c r="KOT37" s="371"/>
      <c r="KOU37" s="371"/>
      <c r="KOV37" s="371"/>
      <c r="KOW37" s="371"/>
      <c r="KOX37" s="371"/>
      <c r="KOY37" s="371"/>
      <c r="KOZ37" s="371"/>
      <c r="KPA37" s="371"/>
      <c r="KPB37" s="371"/>
      <c r="KPC37" s="371"/>
      <c r="KPD37" s="371"/>
      <c r="KPE37" s="371"/>
      <c r="KPF37" s="371"/>
      <c r="KPG37" s="371"/>
      <c r="KPH37" s="371"/>
      <c r="KPI37" s="371"/>
      <c r="KPJ37" s="371"/>
      <c r="KPK37" s="371"/>
      <c r="KPL37" s="371"/>
      <c r="KPM37" s="371"/>
      <c r="KPN37" s="371"/>
      <c r="KPO37" s="371"/>
      <c r="KPP37" s="371"/>
      <c r="KPQ37" s="371"/>
      <c r="KPR37" s="371"/>
      <c r="KPS37" s="371"/>
      <c r="KPT37" s="371"/>
      <c r="KPU37" s="371"/>
      <c r="KPV37" s="371"/>
      <c r="KPW37" s="371"/>
      <c r="KPX37" s="371"/>
      <c r="KPY37" s="371"/>
      <c r="KPZ37" s="371"/>
      <c r="KQA37" s="371"/>
      <c r="KQB37" s="371"/>
      <c r="KQC37" s="371"/>
      <c r="KQD37" s="371"/>
      <c r="KQE37" s="371"/>
      <c r="KQF37" s="371"/>
      <c r="KQG37" s="371"/>
      <c r="KQH37" s="371"/>
      <c r="KQI37" s="371"/>
      <c r="KQJ37" s="371"/>
      <c r="KQK37" s="371"/>
      <c r="KQL37" s="371"/>
      <c r="KQM37" s="371"/>
      <c r="KQN37" s="371"/>
      <c r="KQO37" s="371"/>
      <c r="KQP37" s="371"/>
      <c r="KQQ37" s="371"/>
      <c r="KQR37" s="371"/>
      <c r="KQS37" s="371"/>
      <c r="KQT37" s="371"/>
      <c r="KQU37" s="371"/>
      <c r="KQV37" s="371"/>
      <c r="KQW37" s="371"/>
      <c r="KQX37" s="371"/>
      <c r="KQY37" s="371"/>
      <c r="KQZ37" s="371"/>
      <c r="KRA37" s="371"/>
      <c r="KRB37" s="371"/>
      <c r="KRC37" s="371"/>
      <c r="KRD37" s="371"/>
      <c r="KRE37" s="371"/>
      <c r="KRF37" s="371"/>
      <c r="KRG37" s="371"/>
      <c r="KRH37" s="371"/>
      <c r="KRI37" s="371"/>
      <c r="KRJ37" s="371"/>
      <c r="KRK37" s="371"/>
      <c r="KRL37" s="371"/>
      <c r="KRM37" s="371"/>
      <c r="KRN37" s="371"/>
      <c r="KRO37" s="371"/>
      <c r="KRP37" s="371"/>
      <c r="KRQ37" s="371"/>
      <c r="KRR37" s="371"/>
      <c r="KRS37" s="371"/>
      <c r="KRT37" s="371"/>
      <c r="KRU37" s="371"/>
      <c r="KRV37" s="371"/>
      <c r="KRW37" s="371"/>
      <c r="KRX37" s="371"/>
      <c r="KRY37" s="371"/>
      <c r="KRZ37" s="371"/>
      <c r="KSA37" s="371"/>
      <c r="KSB37" s="371"/>
      <c r="KSC37" s="371"/>
      <c r="KSD37" s="371"/>
      <c r="KSE37" s="371"/>
      <c r="KSF37" s="371"/>
      <c r="KSG37" s="371"/>
      <c r="KSH37" s="371"/>
      <c r="KSI37" s="371"/>
      <c r="KSJ37" s="371"/>
      <c r="KSK37" s="371"/>
      <c r="KSL37" s="371"/>
      <c r="KSM37" s="371"/>
      <c r="KSN37" s="371"/>
      <c r="KSO37" s="371"/>
      <c r="KSP37" s="371"/>
      <c r="KSQ37" s="371"/>
      <c r="KSR37" s="371"/>
      <c r="KSS37" s="371"/>
      <c r="KST37" s="371"/>
      <c r="KSU37" s="371"/>
      <c r="KSV37" s="371"/>
      <c r="KSW37" s="371"/>
      <c r="KSX37" s="371"/>
      <c r="KSY37" s="371"/>
      <c r="KSZ37" s="371"/>
      <c r="KTA37" s="371"/>
      <c r="KTB37" s="371"/>
      <c r="KTC37" s="371"/>
      <c r="KTD37" s="371"/>
      <c r="KTE37" s="371"/>
      <c r="KTF37" s="371"/>
      <c r="KTG37" s="371"/>
      <c r="KTH37" s="371"/>
      <c r="KTI37" s="371"/>
      <c r="KTJ37" s="371"/>
      <c r="KTK37" s="371"/>
      <c r="KTL37" s="371"/>
      <c r="KTM37" s="371"/>
      <c r="KTN37" s="371"/>
      <c r="KTO37" s="371"/>
      <c r="KTP37" s="371"/>
      <c r="KTQ37" s="371"/>
      <c r="KTR37" s="371"/>
      <c r="KTS37" s="371"/>
      <c r="KTT37" s="371"/>
      <c r="KTU37" s="371"/>
      <c r="KTV37" s="371"/>
      <c r="KTW37" s="371"/>
      <c r="KTX37" s="371"/>
      <c r="KTY37" s="371"/>
      <c r="KTZ37" s="371"/>
      <c r="KUA37" s="371"/>
      <c r="KUB37" s="371"/>
      <c r="KUC37" s="371"/>
      <c r="KUD37" s="371"/>
      <c r="KUE37" s="371"/>
      <c r="KUF37" s="371"/>
      <c r="KUG37" s="371"/>
      <c r="KUH37" s="371"/>
      <c r="KUI37" s="371"/>
      <c r="KUJ37" s="371"/>
      <c r="KUK37" s="371"/>
      <c r="KUL37" s="371"/>
      <c r="KUM37" s="371"/>
      <c r="KUN37" s="371"/>
      <c r="KUO37" s="371"/>
      <c r="KUP37" s="371"/>
      <c r="KUQ37" s="371"/>
      <c r="KUR37" s="371"/>
      <c r="KUS37" s="371"/>
      <c r="KUT37" s="371"/>
      <c r="KUU37" s="371"/>
      <c r="KUV37" s="371"/>
      <c r="KUW37" s="371"/>
      <c r="KUX37" s="371"/>
      <c r="KUY37" s="371"/>
      <c r="KUZ37" s="371"/>
      <c r="KVA37" s="371"/>
      <c r="KVB37" s="371"/>
      <c r="KVC37" s="371"/>
      <c r="KVD37" s="371"/>
      <c r="KVE37" s="371"/>
      <c r="KVF37" s="371"/>
      <c r="KVG37" s="371"/>
      <c r="KVH37" s="371"/>
      <c r="KVI37" s="371"/>
      <c r="KVJ37" s="371"/>
      <c r="KVK37" s="371"/>
      <c r="KVL37" s="371"/>
      <c r="KVM37" s="371"/>
      <c r="KVN37" s="371"/>
      <c r="KVO37" s="371"/>
      <c r="KVP37" s="371"/>
      <c r="KVQ37" s="371"/>
      <c r="KVR37" s="371"/>
      <c r="KVS37" s="371"/>
      <c r="KVT37" s="371"/>
      <c r="KVU37" s="371"/>
      <c r="KVV37" s="371"/>
      <c r="KVW37" s="371"/>
      <c r="KVX37" s="371"/>
      <c r="KVY37" s="371"/>
      <c r="KVZ37" s="371"/>
      <c r="KWA37" s="371"/>
      <c r="KWB37" s="371"/>
      <c r="KWC37" s="371"/>
      <c r="KWD37" s="371"/>
      <c r="KWE37" s="371"/>
      <c r="KWF37" s="371"/>
      <c r="KWG37" s="371"/>
      <c r="KWH37" s="371"/>
      <c r="KWI37" s="371"/>
      <c r="KWJ37" s="371"/>
      <c r="KWK37" s="371"/>
      <c r="KWL37" s="371"/>
      <c r="KWM37" s="371"/>
      <c r="KWN37" s="371"/>
      <c r="KWO37" s="371"/>
      <c r="KWP37" s="371"/>
      <c r="KWQ37" s="371"/>
      <c r="KWR37" s="371"/>
      <c r="KWS37" s="371"/>
      <c r="KWT37" s="371"/>
      <c r="KWU37" s="371"/>
      <c r="KWV37" s="371"/>
      <c r="KWW37" s="371"/>
      <c r="KWX37" s="371"/>
      <c r="KWY37" s="371"/>
      <c r="KWZ37" s="371"/>
      <c r="KXA37" s="371"/>
      <c r="KXB37" s="371"/>
      <c r="KXC37" s="371"/>
      <c r="KXD37" s="371"/>
      <c r="KXE37" s="371"/>
      <c r="KXF37" s="371"/>
      <c r="KXG37" s="371"/>
      <c r="KXH37" s="371"/>
      <c r="KXI37" s="371"/>
      <c r="KXJ37" s="371"/>
      <c r="KXK37" s="371"/>
      <c r="KXL37" s="371"/>
      <c r="KXM37" s="371"/>
      <c r="KXN37" s="371"/>
      <c r="KXO37" s="371"/>
      <c r="KXP37" s="371"/>
      <c r="KXQ37" s="371"/>
      <c r="KXR37" s="371"/>
      <c r="KXS37" s="371"/>
      <c r="KXT37" s="371"/>
      <c r="KXU37" s="371"/>
      <c r="KXV37" s="371"/>
      <c r="KXW37" s="371"/>
      <c r="KXX37" s="371"/>
      <c r="KXY37" s="371"/>
      <c r="KXZ37" s="371"/>
      <c r="KYA37" s="371"/>
      <c r="KYB37" s="371"/>
      <c r="KYC37" s="371"/>
      <c r="KYD37" s="371"/>
      <c r="KYE37" s="371"/>
      <c r="KYF37" s="371"/>
      <c r="KYG37" s="371"/>
      <c r="KYH37" s="371"/>
      <c r="KYI37" s="371"/>
      <c r="KYJ37" s="371"/>
      <c r="KYK37" s="371"/>
      <c r="KYL37" s="371"/>
      <c r="KYM37" s="371"/>
      <c r="KYN37" s="371"/>
      <c r="KYO37" s="371"/>
      <c r="KYP37" s="371"/>
      <c r="KYQ37" s="371"/>
      <c r="KYR37" s="371"/>
      <c r="KYS37" s="371"/>
      <c r="KYT37" s="371"/>
      <c r="KYU37" s="371"/>
      <c r="KYV37" s="371"/>
      <c r="KYW37" s="371"/>
      <c r="KYX37" s="371"/>
      <c r="KYY37" s="371"/>
      <c r="KYZ37" s="371"/>
      <c r="KZA37" s="371"/>
      <c r="KZB37" s="371"/>
      <c r="KZC37" s="371"/>
      <c r="KZD37" s="371"/>
      <c r="KZE37" s="371"/>
      <c r="KZF37" s="371"/>
      <c r="KZG37" s="371"/>
      <c r="KZH37" s="371"/>
      <c r="KZI37" s="371"/>
      <c r="KZJ37" s="371"/>
      <c r="KZK37" s="371"/>
      <c r="KZL37" s="371"/>
      <c r="KZM37" s="371"/>
      <c r="KZN37" s="371"/>
      <c r="KZO37" s="371"/>
      <c r="KZP37" s="371"/>
      <c r="KZQ37" s="371"/>
      <c r="KZR37" s="371"/>
      <c r="KZS37" s="371"/>
      <c r="KZT37" s="371"/>
      <c r="KZU37" s="371"/>
      <c r="KZV37" s="371"/>
      <c r="KZW37" s="371"/>
      <c r="KZX37" s="371"/>
      <c r="KZY37" s="371"/>
      <c r="KZZ37" s="371"/>
      <c r="LAA37" s="371"/>
      <c r="LAB37" s="371"/>
      <c r="LAC37" s="371"/>
      <c r="LAD37" s="371"/>
      <c r="LAE37" s="371"/>
      <c r="LAF37" s="371"/>
      <c r="LAG37" s="371"/>
      <c r="LAH37" s="371"/>
      <c r="LAI37" s="371"/>
      <c r="LAJ37" s="371"/>
      <c r="LAK37" s="371"/>
      <c r="LAL37" s="371"/>
      <c r="LAM37" s="371"/>
      <c r="LAN37" s="371"/>
      <c r="LAO37" s="371"/>
      <c r="LAP37" s="371"/>
      <c r="LAQ37" s="371"/>
      <c r="LAR37" s="371"/>
      <c r="LAS37" s="371"/>
      <c r="LAT37" s="371"/>
      <c r="LAU37" s="371"/>
      <c r="LAV37" s="371"/>
      <c r="LAW37" s="371"/>
      <c r="LAX37" s="371"/>
      <c r="LAY37" s="371"/>
      <c r="LAZ37" s="371"/>
      <c r="LBA37" s="371"/>
      <c r="LBB37" s="371"/>
      <c r="LBC37" s="371"/>
      <c r="LBD37" s="371"/>
      <c r="LBE37" s="371"/>
      <c r="LBF37" s="371"/>
      <c r="LBG37" s="371"/>
      <c r="LBH37" s="371"/>
      <c r="LBI37" s="371"/>
      <c r="LBJ37" s="371"/>
      <c r="LBK37" s="371"/>
      <c r="LBL37" s="371"/>
      <c r="LBM37" s="371"/>
      <c r="LBN37" s="371"/>
      <c r="LBO37" s="371"/>
      <c r="LBP37" s="371"/>
      <c r="LBQ37" s="371"/>
      <c r="LBR37" s="371"/>
      <c r="LBS37" s="371"/>
      <c r="LBT37" s="371"/>
      <c r="LBU37" s="371"/>
      <c r="LBV37" s="371"/>
      <c r="LBW37" s="371"/>
      <c r="LBX37" s="371"/>
      <c r="LBY37" s="371"/>
      <c r="LBZ37" s="371"/>
      <c r="LCA37" s="371"/>
      <c r="LCB37" s="371"/>
      <c r="LCC37" s="371"/>
      <c r="LCD37" s="371"/>
      <c r="LCE37" s="371"/>
      <c r="LCF37" s="371"/>
      <c r="LCG37" s="371"/>
      <c r="LCH37" s="371"/>
      <c r="LCI37" s="371"/>
      <c r="LCJ37" s="371"/>
      <c r="LCK37" s="371"/>
      <c r="LCL37" s="371"/>
      <c r="LCM37" s="371"/>
      <c r="LCN37" s="371"/>
      <c r="LCO37" s="371"/>
      <c r="LCP37" s="371"/>
      <c r="LCQ37" s="371"/>
      <c r="LCR37" s="371"/>
      <c r="LCS37" s="371"/>
      <c r="LCT37" s="371"/>
      <c r="LCU37" s="371"/>
      <c r="LCV37" s="371"/>
      <c r="LCW37" s="371"/>
      <c r="LCX37" s="371"/>
      <c r="LCY37" s="371"/>
      <c r="LCZ37" s="371"/>
      <c r="LDA37" s="371"/>
      <c r="LDB37" s="371"/>
      <c r="LDC37" s="371"/>
      <c r="LDD37" s="371"/>
      <c r="LDE37" s="371"/>
      <c r="LDF37" s="371"/>
      <c r="LDG37" s="371"/>
      <c r="LDH37" s="371"/>
      <c r="LDI37" s="371"/>
      <c r="LDJ37" s="371"/>
      <c r="LDK37" s="371"/>
      <c r="LDL37" s="371"/>
      <c r="LDM37" s="371"/>
      <c r="LDN37" s="371"/>
      <c r="LDO37" s="371"/>
      <c r="LDP37" s="371"/>
      <c r="LDQ37" s="371"/>
      <c r="LDR37" s="371"/>
      <c r="LDS37" s="371"/>
      <c r="LDT37" s="371"/>
      <c r="LDU37" s="371"/>
      <c r="LDV37" s="371"/>
      <c r="LDW37" s="371"/>
      <c r="LDX37" s="371"/>
      <c r="LDY37" s="371"/>
      <c r="LDZ37" s="371"/>
      <c r="LEA37" s="371"/>
      <c r="LEB37" s="371"/>
      <c r="LEC37" s="371"/>
      <c r="LED37" s="371"/>
      <c r="LEE37" s="371"/>
      <c r="LEF37" s="371"/>
      <c r="LEG37" s="371"/>
      <c r="LEH37" s="371"/>
      <c r="LEI37" s="371"/>
      <c r="LEJ37" s="371"/>
      <c r="LEK37" s="371"/>
      <c r="LEL37" s="371"/>
      <c r="LEM37" s="371"/>
      <c r="LEN37" s="371"/>
      <c r="LEO37" s="371"/>
      <c r="LEP37" s="371"/>
      <c r="LEQ37" s="371"/>
      <c r="LER37" s="371"/>
      <c r="LES37" s="371"/>
      <c r="LET37" s="371"/>
      <c r="LEU37" s="371"/>
      <c r="LEV37" s="371"/>
      <c r="LEW37" s="371"/>
      <c r="LEX37" s="371"/>
      <c r="LEY37" s="371"/>
      <c r="LEZ37" s="371"/>
      <c r="LFA37" s="371"/>
      <c r="LFB37" s="371"/>
      <c r="LFC37" s="371"/>
      <c r="LFD37" s="371"/>
      <c r="LFE37" s="371"/>
      <c r="LFF37" s="371"/>
      <c r="LFG37" s="371"/>
      <c r="LFH37" s="371"/>
      <c r="LFI37" s="371"/>
      <c r="LFJ37" s="371"/>
      <c r="LFK37" s="371"/>
      <c r="LFL37" s="371"/>
      <c r="LFM37" s="371"/>
      <c r="LFN37" s="371"/>
      <c r="LFO37" s="371"/>
      <c r="LFP37" s="371"/>
      <c r="LFQ37" s="371"/>
      <c r="LFR37" s="371"/>
      <c r="LFS37" s="371"/>
      <c r="LFT37" s="371"/>
      <c r="LFU37" s="371"/>
      <c r="LFV37" s="371"/>
      <c r="LFW37" s="371"/>
      <c r="LFX37" s="371"/>
      <c r="LFY37" s="371"/>
      <c r="LFZ37" s="371"/>
      <c r="LGA37" s="371"/>
      <c r="LGB37" s="371"/>
      <c r="LGC37" s="371"/>
      <c r="LGD37" s="371"/>
      <c r="LGE37" s="371"/>
      <c r="LGF37" s="371"/>
      <c r="LGG37" s="371"/>
      <c r="LGH37" s="371"/>
      <c r="LGI37" s="371"/>
      <c r="LGJ37" s="371"/>
      <c r="LGK37" s="371"/>
      <c r="LGL37" s="371"/>
      <c r="LGM37" s="371"/>
      <c r="LGN37" s="371"/>
      <c r="LGO37" s="371"/>
      <c r="LGP37" s="371"/>
      <c r="LGQ37" s="371"/>
      <c r="LGR37" s="371"/>
      <c r="LGS37" s="371"/>
      <c r="LGT37" s="371"/>
      <c r="LGU37" s="371"/>
      <c r="LGV37" s="371"/>
      <c r="LGW37" s="371"/>
      <c r="LGX37" s="371"/>
      <c r="LGY37" s="371"/>
      <c r="LGZ37" s="371"/>
      <c r="LHA37" s="371"/>
      <c r="LHB37" s="371"/>
      <c r="LHC37" s="371"/>
      <c r="LHD37" s="371"/>
      <c r="LHE37" s="371"/>
      <c r="LHF37" s="371"/>
      <c r="LHG37" s="371"/>
      <c r="LHH37" s="371"/>
      <c r="LHI37" s="371"/>
      <c r="LHJ37" s="371"/>
      <c r="LHK37" s="371"/>
      <c r="LHL37" s="371"/>
      <c r="LHM37" s="371"/>
      <c r="LHN37" s="371"/>
      <c r="LHO37" s="371"/>
      <c r="LHP37" s="371"/>
      <c r="LHQ37" s="371"/>
      <c r="LHR37" s="371"/>
      <c r="LHS37" s="371"/>
      <c r="LHT37" s="371"/>
      <c r="LHU37" s="371"/>
      <c r="LHV37" s="371"/>
      <c r="LHW37" s="371"/>
      <c r="LHX37" s="371"/>
      <c r="LHY37" s="371"/>
      <c r="LHZ37" s="371"/>
      <c r="LIA37" s="371"/>
      <c r="LIB37" s="371"/>
      <c r="LIC37" s="371"/>
      <c r="LID37" s="371"/>
      <c r="LIE37" s="371"/>
      <c r="LIF37" s="371"/>
      <c r="LIG37" s="371"/>
      <c r="LIH37" s="371"/>
      <c r="LII37" s="371"/>
      <c r="LIJ37" s="371"/>
      <c r="LIK37" s="371"/>
      <c r="LIL37" s="371"/>
      <c r="LIM37" s="371"/>
      <c r="LIN37" s="371"/>
      <c r="LIO37" s="371"/>
      <c r="LIP37" s="371"/>
      <c r="LIQ37" s="371"/>
      <c r="LIR37" s="371"/>
      <c r="LIS37" s="371"/>
      <c r="LIT37" s="371"/>
      <c r="LIU37" s="371"/>
      <c r="LIV37" s="371"/>
      <c r="LIW37" s="371"/>
      <c r="LIX37" s="371"/>
      <c r="LIY37" s="371"/>
      <c r="LIZ37" s="371"/>
      <c r="LJA37" s="371"/>
      <c r="LJB37" s="371"/>
      <c r="LJC37" s="371"/>
      <c r="LJD37" s="371"/>
      <c r="LJE37" s="371"/>
      <c r="LJF37" s="371"/>
      <c r="LJG37" s="371"/>
      <c r="LJH37" s="371"/>
      <c r="LJI37" s="371"/>
      <c r="LJJ37" s="371"/>
      <c r="LJK37" s="371"/>
      <c r="LJL37" s="371"/>
      <c r="LJM37" s="371"/>
      <c r="LJN37" s="371"/>
      <c r="LJO37" s="371"/>
      <c r="LJP37" s="371"/>
      <c r="LJQ37" s="371"/>
      <c r="LJR37" s="371"/>
      <c r="LJS37" s="371"/>
      <c r="LJT37" s="371"/>
      <c r="LJU37" s="371"/>
      <c r="LJV37" s="371"/>
      <c r="LJW37" s="371"/>
      <c r="LJX37" s="371"/>
      <c r="LJY37" s="371"/>
      <c r="LJZ37" s="371"/>
      <c r="LKA37" s="371"/>
      <c r="LKB37" s="371"/>
      <c r="LKC37" s="371"/>
      <c r="LKD37" s="371"/>
      <c r="LKE37" s="371"/>
      <c r="LKF37" s="371"/>
      <c r="LKG37" s="371"/>
      <c r="LKH37" s="371"/>
      <c r="LKI37" s="371"/>
      <c r="LKJ37" s="371"/>
      <c r="LKK37" s="371"/>
      <c r="LKL37" s="371"/>
      <c r="LKM37" s="371"/>
      <c r="LKN37" s="371"/>
      <c r="LKO37" s="371"/>
      <c r="LKP37" s="371"/>
      <c r="LKQ37" s="371"/>
      <c r="LKR37" s="371"/>
      <c r="LKS37" s="371"/>
      <c r="LKT37" s="371"/>
      <c r="LKU37" s="371"/>
      <c r="LKV37" s="371"/>
      <c r="LKW37" s="371"/>
      <c r="LKX37" s="371"/>
      <c r="LKY37" s="371"/>
      <c r="LKZ37" s="371"/>
      <c r="LLA37" s="371"/>
      <c r="LLB37" s="371"/>
      <c r="LLC37" s="371"/>
      <c r="LLD37" s="371"/>
      <c r="LLE37" s="371"/>
      <c r="LLF37" s="371"/>
      <c r="LLG37" s="371"/>
      <c r="LLH37" s="371"/>
      <c r="LLI37" s="371"/>
      <c r="LLJ37" s="371"/>
      <c r="LLK37" s="371"/>
      <c r="LLL37" s="371"/>
      <c r="LLM37" s="371"/>
      <c r="LLN37" s="371"/>
      <c r="LLO37" s="371"/>
      <c r="LLP37" s="371"/>
      <c r="LLQ37" s="371"/>
      <c r="LLR37" s="371"/>
      <c r="LLS37" s="371"/>
      <c r="LLT37" s="371"/>
      <c r="LLU37" s="371"/>
      <c r="LLV37" s="371"/>
      <c r="LLW37" s="371"/>
      <c r="LLX37" s="371"/>
      <c r="LLY37" s="371"/>
      <c r="LLZ37" s="371"/>
      <c r="LMA37" s="371"/>
      <c r="LMB37" s="371"/>
      <c r="LMC37" s="371"/>
      <c r="LMD37" s="371"/>
      <c r="LME37" s="371"/>
      <c r="LMF37" s="371"/>
      <c r="LMG37" s="371"/>
      <c r="LMH37" s="371"/>
      <c r="LMI37" s="371"/>
      <c r="LMJ37" s="371"/>
      <c r="LMK37" s="371"/>
      <c r="LML37" s="371"/>
      <c r="LMM37" s="371"/>
      <c r="LMN37" s="371"/>
      <c r="LMO37" s="371"/>
      <c r="LMP37" s="371"/>
      <c r="LMQ37" s="371"/>
      <c r="LMR37" s="371"/>
      <c r="LMS37" s="371"/>
      <c r="LMT37" s="371"/>
      <c r="LMU37" s="371"/>
      <c r="LMV37" s="371"/>
      <c r="LMW37" s="371"/>
      <c r="LMX37" s="371"/>
      <c r="LMY37" s="371"/>
      <c r="LMZ37" s="371"/>
      <c r="LNA37" s="371"/>
      <c r="LNB37" s="371"/>
      <c r="LNC37" s="371"/>
      <c r="LND37" s="371"/>
      <c r="LNE37" s="371"/>
      <c r="LNF37" s="371"/>
      <c r="LNG37" s="371"/>
      <c r="LNH37" s="371"/>
      <c r="LNI37" s="371"/>
      <c r="LNJ37" s="371"/>
      <c r="LNK37" s="371"/>
      <c r="LNL37" s="371"/>
      <c r="LNM37" s="371"/>
      <c r="LNN37" s="371"/>
      <c r="LNO37" s="371"/>
      <c r="LNP37" s="371"/>
      <c r="LNQ37" s="371"/>
      <c r="LNR37" s="371"/>
      <c r="LNS37" s="371"/>
      <c r="LNT37" s="371"/>
      <c r="LNU37" s="371"/>
      <c r="LNV37" s="371"/>
      <c r="LNW37" s="371"/>
      <c r="LNX37" s="371"/>
      <c r="LNY37" s="371"/>
      <c r="LNZ37" s="371"/>
      <c r="LOA37" s="371"/>
      <c r="LOB37" s="371"/>
      <c r="LOC37" s="371"/>
      <c r="LOD37" s="371"/>
      <c r="LOE37" s="371"/>
      <c r="LOF37" s="371"/>
      <c r="LOG37" s="371"/>
      <c r="LOH37" s="371"/>
      <c r="LOI37" s="371"/>
      <c r="LOJ37" s="371"/>
      <c r="LOK37" s="371"/>
      <c r="LOL37" s="371"/>
      <c r="LOM37" s="371"/>
      <c r="LON37" s="371"/>
      <c r="LOO37" s="371"/>
      <c r="LOP37" s="371"/>
      <c r="LOQ37" s="371"/>
      <c r="LOR37" s="371"/>
      <c r="LOS37" s="371"/>
      <c r="LOT37" s="371"/>
      <c r="LOU37" s="371"/>
      <c r="LOV37" s="371"/>
      <c r="LOW37" s="371"/>
      <c r="LOX37" s="371"/>
      <c r="LOY37" s="371"/>
      <c r="LOZ37" s="371"/>
      <c r="LPA37" s="371"/>
      <c r="LPB37" s="371"/>
      <c r="LPC37" s="371"/>
      <c r="LPD37" s="371"/>
      <c r="LPE37" s="371"/>
      <c r="LPF37" s="371"/>
      <c r="LPG37" s="371"/>
      <c r="LPH37" s="371"/>
      <c r="LPI37" s="371"/>
      <c r="LPJ37" s="371"/>
      <c r="LPK37" s="371"/>
      <c r="LPL37" s="371"/>
      <c r="LPM37" s="371"/>
      <c r="LPN37" s="371"/>
      <c r="LPO37" s="371"/>
      <c r="LPP37" s="371"/>
      <c r="LPQ37" s="371"/>
      <c r="LPR37" s="371"/>
      <c r="LPS37" s="371"/>
      <c r="LPT37" s="371"/>
      <c r="LPU37" s="371"/>
      <c r="LPV37" s="371"/>
      <c r="LPW37" s="371"/>
      <c r="LPX37" s="371"/>
      <c r="LPY37" s="371"/>
      <c r="LPZ37" s="371"/>
      <c r="LQA37" s="371"/>
      <c r="LQB37" s="371"/>
      <c r="LQC37" s="371"/>
      <c r="LQD37" s="371"/>
      <c r="LQE37" s="371"/>
      <c r="LQF37" s="371"/>
      <c r="LQG37" s="371"/>
      <c r="LQH37" s="371"/>
      <c r="LQI37" s="371"/>
      <c r="LQJ37" s="371"/>
      <c r="LQK37" s="371"/>
      <c r="LQL37" s="371"/>
      <c r="LQM37" s="371"/>
      <c r="LQN37" s="371"/>
      <c r="LQO37" s="371"/>
      <c r="LQP37" s="371"/>
      <c r="LQQ37" s="371"/>
      <c r="LQR37" s="371"/>
      <c r="LQS37" s="371"/>
      <c r="LQT37" s="371"/>
      <c r="LQU37" s="371"/>
      <c r="LQV37" s="371"/>
      <c r="LQW37" s="371"/>
      <c r="LQX37" s="371"/>
      <c r="LQY37" s="371"/>
      <c r="LQZ37" s="371"/>
      <c r="LRA37" s="371"/>
      <c r="LRB37" s="371"/>
      <c r="LRC37" s="371"/>
      <c r="LRD37" s="371"/>
      <c r="LRE37" s="371"/>
      <c r="LRF37" s="371"/>
      <c r="LRG37" s="371"/>
      <c r="LRH37" s="371"/>
      <c r="LRI37" s="371"/>
      <c r="LRJ37" s="371"/>
      <c r="LRK37" s="371"/>
      <c r="LRL37" s="371"/>
      <c r="LRM37" s="371"/>
      <c r="LRN37" s="371"/>
      <c r="LRO37" s="371"/>
      <c r="LRP37" s="371"/>
      <c r="LRQ37" s="371"/>
      <c r="LRR37" s="371"/>
      <c r="LRS37" s="371"/>
      <c r="LRT37" s="371"/>
      <c r="LRU37" s="371"/>
      <c r="LRV37" s="371"/>
      <c r="LRW37" s="371"/>
      <c r="LRX37" s="371"/>
      <c r="LRY37" s="371"/>
      <c r="LRZ37" s="371"/>
      <c r="LSA37" s="371"/>
      <c r="LSB37" s="371"/>
      <c r="LSC37" s="371"/>
      <c r="LSD37" s="371"/>
      <c r="LSE37" s="371"/>
      <c r="LSF37" s="371"/>
      <c r="LSG37" s="371"/>
      <c r="LSH37" s="371"/>
      <c r="LSI37" s="371"/>
      <c r="LSJ37" s="371"/>
      <c r="LSK37" s="371"/>
      <c r="LSL37" s="371"/>
      <c r="LSM37" s="371"/>
      <c r="LSN37" s="371"/>
      <c r="LSO37" s="371"/>
      <c r="LSP37" s="371"/>
      <c r="LSQ37" s="371"/>
      <c r="LSR37" s="371"/>
      <c r="LSS37" s="371"/>
      <c r="LST37" s="371"/>
      <c r="LSU37" s="371"/>
      <c r="LSV37" s="371"/>
      <c r="LSW37" s="371"/>
      <c r="LSX37" s="371"/>
      <c r="LSY37" s="371"/>
      <c r="LSZ37" s="371"/>
      <c r="LTA37" s="371"/>
      <c r="LTB37" s="371"/>
      <c r="LTC37" s="371"/>
      <c r="LTD37" s="371"/>
      <c r="LTE37" s="371"/>
      <c r="LTF37" s="371"/>
      <c r="LTG37" s="371"/>
      <c r="LTH37" s="371"/>
      <c r="LTI37" s="371"/>
      <c r="LTJ37" s="371"/>
      <c r="LTK37" s="371"/>
      <c r="LTL37" s="371"/>
      <c r="LTM37" s="371"/>
      <c r="LTN37" s="371"/>
      <c r="LTO37" s="371"/>
      <c r="LTP37" s="371"/>
      <c r="LTQ37" s="371"/>
      <c r="LTR37" s="371"/>
      <c r="LTS37" s="371"/>
      <c r="LTT37" s="371"/>
      <c r="LTU37" s="371"/>
      <c r="LTV37" s="371"/>
      <c r="LTW37" s="371"/>
      <c r="LTX37" s="371"/>
      <c r="LTY37" s="371"/>
      <c r="LTZ37" s="371"/>
      <c r="LUA37" s="371"/>
      <c r="LUB37" s="371"/>
      <c r="LUC37" s="371"/>
      <c r="LUD37" s="371"/>
      <c r="LUE37" s="371"/>
      <c r="LUF37" s="371"/>
      <c r="LUG37" s="371"/>
      <c r="LUH37" s="371"/>
      <c r="LUI37" s="371"/>
      <c r="LUJ37" s="371"/>
      <c r="LUK37" s="371"/>
      <c r="LUL37" s="371"/>
      <c r="LUM37" s="371"/>
      <c r="LUN37" s="371"/>
      <c r="LUO37" s="371"/>
      <c r="LUP37" s="371"/>
      <c r="LUQ37" s="371"/>
      <c r="LUR37" s="371"/>
      <c r="LUS37" s="371"/>
      <c r="LUT37" s="371"/>
      <c r="LUU37" s="371"/>
      <c r="LUV37" s="371"/>
      <c r="LUW37" s="371"/>
      <c r="LUX37" s="371"/>
      <c r="LUY37" s="371"/>
      <c r="LUZ37" s="371"/>
      <c r="LVA37" s="371"/>
      <c r="LVB37" s="371"/>
      <c r="LVC37" s="371"/>
      <c r="LVD37" s="371"/>
      <c r="LVE37" s="371"/>
      <c r="LVF37" s="371"/>
      <c r="LVG37" s="371"/>
      <c r="LVH37" s="371"/>
      <c r="LVI37" s="371"/>
      <c r="LVJ37" s="371"/>
      <c r="LVK37" s="371"/>
      <c r="LVL37" s="371"/>
      <c r="LVM37" s="371"/>
      <c r="LVN37" s="371"/>
      <c r="LVO37" s="371"/>
      <c r="LVP37" s="371"/>
      <c r="LVQ37" s="371"/>
      <c r="LVR37" s="371"/>
      <c r="LVS37" s="371"/>
      <c r="LVT37" s="371"/>
      <c r="LVU37" s="371"/>
      <c r="LVV37" s="371"/>
      <c r="LVW37" s="371"/>
      <c r="LVX37" s="371"/>
      <c r="LVY37" s="371"/>
      <c r="LVZ37" s="371"/>
      <c r="LWA37" s="371"/>
      <c r="LWB37" s="371"/>
      <c r="LWC37" s="371"/>
      <c r="LWD37" s="371"/>
      <c r="LWE37" s="371"/>
      <c r="LWF37" s="371"/>
      <c r="LWG37" s="371"/>
      <c r="LWH37" s="371"/>
      <c r="LWI37" s="371"/>
      <c r="LWJ37" s="371"/>
      <c r="LWK37" s="371"/>
      <c r="LWL37" s="371"/>
      <c r="LWM37" s="371"/>
      <c r="LWN37" s="371"/>
      <c r="LWO37" s="371"/>
      <c r="LWP37" s="371"/>
      <c r="LWQ37" s="371"/>
      <c r="LWR37" s="371"/>
      <c r="LWS37" s="371"/>
      <c r="LWT37" s="371"/>
      <c r="LWU37" s="371"/>
      <c r="LWV37" s="371"/>
      <c r="LWW37" s="371"/>
      <c r="LWX37" s="371"/>
      <c r="LWY37" s="371"/>
      <c r="LWZ37" s="371"/>
      <c r="LXA37" s="371"/>
      <c r="LXB37" s="371"/>
      <c r="LXC37" s="371"/>
      <c r="LXD37" s="371"/>
      <c r="LXE37" s="371"/>
      <c r="LXF37" s="371"/>
      <c r="LXG37" s="371"/>
      <c r="LXH37" s="371"/>
      <c r="LXI37" s="371"/>
      <c r="LXJ37" s="371"/>
      <c r="LXK37" s="371"/>
      <c r="LXL37" s="371"/>
      <c r="LXM37" s="371"/>
      <c r="LXN37" s="371"/>
      <c r="LXO37" s="371"/>
      <c r="LXP37" s="371"/>
      <c r="LXQ37" s="371"/>
      <c r="LXR37" s="371"/>
      <c r="LXS37" s="371"/>
      <c r="LXT37" s="371"/>
      <c r="LXU37" s="371"/>
      <c r="LXV37" s="371"/>
      <c r="LXW37" s="371"/>
      <c r="LXX37" s="371"/>
      <c r="LXY37" s="371"/>
      <c r="LXZ37" s="371"/>
      <c r="LYA37" s="371"/>
      <c r="LYB37" s="371"/>
      <c r="LYC37" s="371"/>
      <c r="LYD37" s="371"/>
      <c r="LYE37" s="371"/>
      <c r="LYF37" s="371"/>
      <c r="LYG37" s="371"/>
      <c r="LYH37" s="371"/>
      <c r="LYI37" s="371"/>
      <c r="LYJ37" s="371"/>
      <c r="LYK37" s="371"/>
      <c r="LYL37" s="371"/>
      <c r="LYM37" s="371"/>
      <c r="LYN37" s="371"/>
      <c r="LYO37" s="371"/>
      <c r="LYP37" s="371"/>
      <c r="LYQ37" s="371"/>
      <c r="LYR37" s="371"/>
      <c r="LYS37" s="371"/>
      <c r="LYT37" s="371"/>
      <c r="LYU37" s="371"/>
      <c r="LYV37" s="371"/>
      <c r="LYW37" s="371"/>
      <c r="LYX37" s="371"/>
      <c r="LYY37" s="371"/>
      <c r="LYZ37" s="371"/>
      <c r="LZA37" s="371"/>
      <c r="LZB37" s="371"/>
      <c r="LZC37" s="371"/>
      <c r="LZD37" s="371"/>
      <c r="LZE37" s="371"/>
      <c r="LZF37" s="371"/>
      <c r="LZG37" s="371"/>
      <c r="LZH37" s="371"/>
      <c r="LZI37" s="371"/>
      <c r="LZJ37" s="371"/>
      <c r="LZK37" s="371"/>
      <c r="LZL37" s="371"/>
      <c r="LZM37" s="371"/>
      <c r="LZN37" s="371"/>
      <c r="LZO37" s="371"/>
      <c r="LZP37" s="371"/>
      <c r="LZQ37" s="371"/>
      <c r="LZR37" s="371"/>
      <c r="LZS37" s="371"/>
      <c r="LZT37" s="371"/>
      <c r="LZU37" s="371"/>
      <c r="LZV37" s="371"/>
      <c r="LZW37" s="371"/>
      <c r="LZX37" s="371"/>
      <c r="LZY37" s="371"/>
      <c r="LZZ37" s="371"/>
      <c r="MAA37" s="371"/>
      <c r="MAB37" s="371"/>
      <c r="MAC37" s="371"/>
      <c r="MAD37" s="371"/>
      <c r="MAE37" s="371"/>
      <c r="MAF37" s="371"/>
      <c r="MAG37" s="371"/>
      <c r="MAH37" s="371"/>
      <c r="MAI37" s="371"/>
      <c r="MAJ37" s="371"/>
      <c r="MAK37" s="371"/>
      <c r="MAL37" s="371"/>
      <c r="MAM37" s="371"/>
      <c r="MAN37" s="371"/>
      <c r="MAO37" s="371"/>
      <c r="MAP37" s="371"/>
      <c r="MAQ37" s="371"/>
      <c r="MAR37" s="371"/>
      <c r="MAS37" s="371"/>
      <c r="MAT37" s="371"/>
      <c r="MAU37" s="371"/>
      <c r="MAV37" s="371"/>
      <c r="MAW37" s="371"/>
      <c r="MAX37" s="371"/>
      <c r="MAY37" s="371"/>
      <c r="MAZ37" s="371"/>
      <c r="MBA37" s="371"/>
      <c r="MBB37" s="371"/>
      <c r="MBC37" s="371"/>
      <c r="MBD37" s="371"/>
      <c r="MBE37" s="371"/>
      <c r="MBF37" s="371"/>
      <c r="MBG37" s="371"/>
      <c r="MBH37" s="371"/>
      <c r="MBI37" s="371"/>
      <c r="MBJ37" s="371"/>
      <c r="MBK37" s="371"/>
      <c r="MBL37" s="371"/>
      <c r="MBM37" s="371"/>
      <c r="MBN37" s="371"/>
      <c r="MBO37" s="371"/>
      <c r="MBP37" s="371"/>
      <c r="MBQ37" s="371"/>
      <c r="MBR37" s="371"/>
      <c r="MBS37" s="371"/>
      <c r="MBT37" s="371"/>
      <c r="MBU37" s="371"/>
      <c r="MBV37" s="371"/>
      <c r="MBW37" s="371"/>
      <c r="MBX37" s="371"/>
      <c r="MBY37" s="371"/>
      <c r="MBZ37" s="371"/>
      <c r="MCA37" s="371"/>
      <c r="MCB37" s="371"/>
      <c r="MCC37" s="371"/>
      <c r="MCD37" s="371"/>
      <c r="MCE37" s="371"/>
      <c r="MCF37" s="371"/>
      <c r="MCG37" s="371"/>
      <c r="MCH37" s="371"/>
      <c r="MCI37" s="371"/>
      <c r="MCJ37" s="371"/>
      <c r="MCK37" s="371"/>
      <c r="MCL37" s="371"/>
      <c r="MCM37" s="371"/>
      <c r="MCN37" s="371"/>
      <c r="MCO37" s="371"/>
      <c r="MCP37" s="371"/>
      <c r="MCQ37" s="371"/>
      <c r="MCR37" s="371"/>
      <c r="MCS37" s="371"/>
      <c r="MCT37" s="371"/>
      <c r="MCU37" s="371"/>
      <c r="MCV37" s="371"/>
      <c r="MCW37" s="371"/>
      <c r="MCX37" s="371"/>
      <c r="MCY37" s="371"/>
      <c r="MCZ37" s="371"/>
      <c r="MDA37" s="371"/>
      <c r="MDB37" s="371"/>
      <c r="MDC37" s="371"/>
      <c r="MDD37" s="371"/>
      <c r="MDE37" s="371"/>
      <c r="MDF37" s="371"/>
      <c r="MDG37" s="371"/>
      <c r="MDH37" s="371"/>
      <c r="MDI37" s="371"/>
      <c r="MDJ37" s="371"/>
      <c r="MDK37" s="371"/>
      <c r="MDL37" s="371"/>
      <c r="MDM37" s="371"/>
      <c r="MDN37" s="371"/>
      <c r="MDO37" s="371"/>
      <c r="MDP37" s="371"/>
      <c r="MDQ37" s="371"/>
      <c r="MDR37" s="371"/>
      <c r="MDS37" s="371"/>
      <c r="MDT37" s="371"/>
      <c r="MDU37" s="371"/>
      <c r="MDV37" s="371"/>
      <c r="MDW37" s="371"/>
      <c r="MDX37" s="371"/>
      <c r="MDY37" s="371"/>
      <c r="MDZ37" s="371"/>
      <c r="MEA37" s="371"/>
      <c r="MEB37" s="371"/>
      <c r="MEC37" s="371"/>
      <c r="MED37" s="371"/>
      <c r="MEE37" s="371"/>
      <c r="MEF37" s="371"/>
      <c r="MEG37" s="371"/>
      <c r="MEH37" s="371"/>
      <c r="MEI37" s="371"/>
      <c r="MEJ37" s="371"/>
      <c r="MEK37" s="371"/>
      <c r="MEL37" s="371"/>
      <c r="MEM37" s="371"/>
      <c r="MEN37" s="371"/>
      <c r="MEO37" s="371"/>
      <c r="MEP37" s="371"/>
      <c r="MEQ37" s="371"/>
      <c r="MER37" s="371"/>
      <c r="MES37" s="371"/>
      <c r="MET37" s="371"/>
      <c r="MEU37" s="371"/>
      <c r="MEV37" s="371"/>
      <c r="MEW37" s="371"/>
      <c r="MEX37" s="371"/>
      <c r="MEY37" s="371"/>
      <c r="MEZ37" s="371"/>
      <c r="MFA37" s="371"/>
      <c r="MFB37" s="371"/>
      <c r="MFC37" s="371"/>
      <c r="MFD37" s="371"/>
      <c r="MFE37" s="371"/>
      <c r="MFF37" s="371"/>
      <c r="MFG37" s="371"/>
      <c r="MFH37" s="371"/>
      <c r="MFI37" s="371"/>
      <c r="MFJ37" s="371"/>
      <c r="MFK37" s="371"/>
      <c r="MFL37" s="371"/>
      <c r="MFM37" s="371"/>
      <c r="MFN37" s="371"/>
      <c r="MFO37" s="371"/>
      <c r="MFP37" s="371"/>
      <c r="MFQ37" s="371"/>
      <c r="MFR37" s="371"/>
      <c r="MFS37" s="371"/>
      <c r="MFT37" s="371"/>
      <c r="MFU37" s="371"/>
      <c r="MFV37" s="371"/>
      <c r="MFW37" s="371"/>
      <c r="MFX37" s="371"/>
      <c r="MFY37" s="371"/>
      <c r="MFZ37" s="371"/>
      <c r="MGA37" s="371"/>
      <c r="MGB37" s="371"/>
      <c r="MGC37" s="371"/>
      <c r="MGD37" s="371"/>
      <c r="MGE37" s="371"/>
      <c r="MGF37" s="371"/>
      <c r="MGG37" s="371"/>
      <c r="MGH37" s="371"/>
      <c r="MGI37" s="371"/>
      <c r="MGJ37" s="371"/>
      <c r="MGK37" s="371"/>
      <c r="MGL37" s="371"/>
      <c r="MGM37" s="371"/>
      <c r="MGN37" s="371"/>
      <c r="MGO37" s="371"/>
      <c r="MGP37" s="371"/>
      <c r="MGQ37" s="371"/>
      <c r="MGR37" s="371"/>
      <c r="MGS37" s="371"/>
      <c r="MGT37" s="371"/>
      <c r="MGU37" s="371"/>
      <c r="MGV37" s="371"/>
      <c r="MGW37" s="371"/>
      <c r="MGX37" s="371"/>
      <c r="MGY37" s="371"/>
      <c r="MGZ37" s="371"/>
      <c r="MHA37" s="371"/>
      <c r="MHB37" s="371"/>
      <c r="MHC37" s="371"/>
      <c r="MHD37" s="371"/>
      <c r="MHE37" s="371"/>
      <c r="MHF37" s="371"/>
      <c r="MHG37" s="371"/>
      <c r="MHH37" s="371"/>
      <c r="MHI37" s="371"/>
      <c r="MHJ37" s="371"/>
      <c r="MHK37" s="371"/>
      <c r="MHL37" s="371"/>
      <c r="MHM37" s="371"/>
      <c r="MHN37" s="371"/>
      <c r="MHO37" s="371"/>
      <c r="MHP37" s="371"/>
      <c r="MHQ37" s="371"/>
      <c r="MHR37" s="371"/>
      <c r="MHS37" s="371"/>
      <c r="MHT37" s="371"/>
      <c r="MHU37" s="371"/>
      <c r="MHV37" s="371"/>
      <c r="MHW37" s="371"/>
      <c r="MHX37" s="371"/>
      <c r="MHY37" s="371"/>
      <c r="MHZ37" s="371"/>
      <c r="MIA37" s="371"/>
      <c r="MIB37" s="371"/>
      <c r="MIC37" s="371"/>
      <c r="MID37" s="371"/>
      <c r="MIE37" s="371"/>
      <c r="MIF37" s="371"/>
      <c r="MIG37" s="371"/>
      <c r="MIH37" s="371"/>
      <c r="MII37" s="371"/>
      <c r="MIJ37" s="371"/>
      <c r="MIK37" s="371"/>
      <c r="MIL37" s="371"/>
      <c r="MIM37" s="371"/>
      <c r="MIN37" s="371"/>
      <c r="MIO37" s="371"/>
      <c r="MIP37" s="371"/>
      <c r="MIQ37" s="371"/>
      <c r="MIR37" s="371"/>
      <c r="MIS37" s="371"/>
      <c r="MIT37" s="371"/>
      <c r="MIU37" s="371"/>
      <c r="MIV37" s="371"/>
      <c r="MIW37" s="371"/>
      <c r="MIX37" s="371"/>
      <c r="MIY37" s="371"/>
      <c r="MIZ37" s="371"/>
      <c r="MJA37" s="371"/>
      <c r="MJB37" s="371"/>
      <c r="MJC37" s="371"/>
      <c r="MJD37" s="371"/>
      <c r="MJE37" s="371"/>
      <c r="MJF37" s="371"/>
      <c r="MJG37" s="371"/>
      <c r="MJH37" s="371"/>
      <c r="MJI37" s="371"/>
      <c r="MJJ37" s="371"/>
      <c r="MJK37" s="371"/>
      <c r="MJL37" s="371"/>
      <c r="MJM37" s="371"/>
      <c r="MJN37" s="371"/>
      <c r="MJO37" s="371"/>
      <c r="MJP37" s="371"/>
      <c r="MJQ37" s="371"/>
      <c r="MJR37" s="371"/>
      <c r="MJS37" s="371"/>
      <c r="MJT37" s="371"/>
      <c r="MJU37" s="371"/>
      <c r="MJV37" s="371"/>
      <c r="MJW37" s="371"/>
      <c r="MJX37" s="371"/>
      <c r="MJY37" s="371"/>
      <c r="MJZ37" s="371"/>
      <c r="MKA37" s="371"/>
      <c r="MKB37" s="371"/>
      <c r="MKC37" s="371"/>
      <c r="MKD37" s="371"/>
      <c r="MKE37" s="371"/>
      <c r="MKF37" s="371"/>
      <c r="MKG37" s="371"/>
      <c r="MKH37" s="371"/>
      <c r="MKI37" s="371"/>
      <c r="MKJ37" s="371"/>
      <c r="MKK37" s="371"/>
      <c r="MKL37" s="371"/>
      <c r="MKM37" s="371"/>
      <c r="MKN37" s="371"/>
      <c r="MKO37" s="371"/>
      <c r="MKP37" s="371"/>
      <c r="MKQ37" s="371"/>
      <c r="MKR37" s="371"/>
      <c r="MKS37" s="371"/>
      <c r="MKT37" s="371"/>
      <c r="MKU37" s="371"/>
      <c r="MKV37" s="371"/>
      <c r="MKW37" s="371"/>
      <c r="MKX37" s="371"/>
      <c r="MKY37" s="371"/>
      <c r="MKZ37" s="371"/>
      <c r="MLA37" s="371"/>
      <c r="MLB37" s="371"/>
      <c r="MLC37" s="371"/>
      <c r="MLD37" s="371"/>
      <c r="MLE37" s="371"/>
      <c r="MLF37" s="371"/>
      <c r="MLG37" s="371"/>
      <c r="MLH37" s="371"/>
      <c r="MLI37" s="371"/>
      <c r="MLJ37" s="371"/>
      <c r="MLK37" s="371"/>
      <c r="MLL37" s="371"/>
      <c r="MLM37" s="371"/>
      <c r="MLN37" s="371"/>
      <c r="MLO37" s="371"/>
      <c r="MLP37" s="371"/>
      <c r="MLQ37" s="371"/>
      <c r="MLR37" s="371"/>
      <c r="MLS37" s="371"/>
      <c r="MLT37" s="371"/>
      <c r="MLU37" s="371"/>
      <c r="MLV37" s="371"/>
      <c r="MLW37" s="371"/>
      <c r="MLX37" s="371"/>
      <c r="MLY37" s="371"/>
      <c r="MLZ37" s="371"/>
      <c r="MMA37" s="371"/>
      <c r="MMB37" s="371"/>
      <c r="MMC37" s="371"/>
      <c r="MMD37" s="371"/>
      <c r="MME37" s="371"/>
      <c r="MMF37" s="371"/>
      <c r="MMG37" s="371"/>
      <c r="MMH37" s="371"/>
      <c r="MMI37" s="371"/>
      <c r="MMJ37" s="371"/>
      <c r="MMK37" s="371"/>
      <c r="MML37" s="371"/>
      <c r="MMM37" s="371"/>
      <c r="MMN37" s="371"/>
      <c r="MMO37" s="371"/>
      <c r="MMP37" s="371"/>
      <c r="MMQ37" s="371"/>
      <c r="MMR37" s="371"/>
      <c r="MMS37" s="371"/>
      <c r="MMT37" s="371"/>
      <c r="MMU37" s="371"/>
      <c r="MMV37" s="371"/>
      <c r="MMW37" s="371"/>
      <c r="MMX37" s="371"/>
      <c r="MMY37" s="371"/>
      <c r="MMZ37" s="371"/>
      <c r="MNA37" s="371"/>
      <c r="MNB37" s="371"/>
      <c r="MNC37" s="371"/>
      <c r="MND37" s="371"/>
      <c r="MNE37" s="371"/>
      <c r="MNF37" s="371"/>
      <c r="MNG37" s="371"/>
      <c r="MNH37" s="371"/>
      <c r="MNI37" s="371"/>
      <c r="MNJ37" s="371"/>
      <c r="MNK37" s="371"/>
      <c r="MNL37" s="371"/>
      <c r="MNM37" s="371"/>
      <c r="MNN37" s="371"/>
      <c r="MNO37" s="371"/>
      <c r="MNP37" s="371"/>
      <c r="MNQ37" s="371"/>
      <c r="MNR37" s="371"/>
      <c r="MNS37" s="371"/>
      <c r="MNT37" s="371"/>
      <c r="MNU37" s="371"/>
      <c r="MNV37" s="371"/>
      <c r="MNW37" s="371"/>
      <c r="MNX37" s="371"/>
      <c r="MNY37" s="371"/>
      <c r="MNZ37" s="371"/>
      <c r="MOA37" s="371"/>
      <c r="MOB37" s="371"/>
      <c r="MOC37" s="371"/>
      <c r="MOD37" s="371"/>
      <c r="MOE37" s="371"/>
      <c r="MOF37" s="371"/>
      <c r="MOG37" s="371"/>
      <c r="MOH37" s="371"/>
      <c r="MOI37" s="371"/>
      <c r="MOJ37" s="371"/>
      <c r="MOK37" s="371"/>
      <c r="MOL37" s="371"/>
      <c r="MOM37" s="371"/>
      <c r="MON37" s="371"/>
      <c r="MOO37" s="371"/>
      <c r="MOP37" s="371"/>
      <c r="MOQ37" s="371"/>
      <c r="MOR37" s="371"/>
      <c r="MOS37" s="371"/>
      <c r="MOT37" s="371"/>
      <c r="MOU37" s="371"/>
      <c r="MOV37" s="371"/>
      <c r="MOW37" s="371"/>
      <c r="MOX37" s="371"/>
      <c r="MOY37" s="371"/>
      <c r="MOZ37" s="371"/>
      <c r="MPA37" s="371"/>
      <c r="MPB37" s="371"/>
      <c r="MPC37" s="371"/>
      <c r="MPD37" s="371"/>
      <c r="MPE37" s="371"/>
      <c r="MPF37" s="371"/>
      <c r="MPG37" s="371"/>
      <c r="MPH37" s="371"/>
      <c r="MPI37" s="371"/>
      <c r="MPJ37" s="371"/>
      <c r="MPK37" s="371"/>
      <c r="MPL37" s="371"/>
      <c r="MPM37" s="371"/>
      <c r="MPN37" s="371"/>
      <c r="MPO37" s="371"/>
      <c r="MPP37" s="371"/>
      <c r="MPQ37" s="371"/>
      <c r="MPR37" s="371"/>
      <c r="MPS37" s="371"/>
      <c r="MPT37" s="371"/>
      <c r="MPU37" s="371"/>
      <c r="MPV37" s="371"/>
      <c r="MPW37" s="371"/>
      <c r="MPX37" s="371"/>
      <c r="MPY37" s="371"/>
      <c r="MPZ37" s="371"/>
      <c r="MQA37" s="371"/>
      <c r="MQB37" s="371"/>
      <c r="MQC37" s="371"/>
      <c r="MQD37" s="371"/>
      <c r="MQE37" s="371"/>
      <c r="MQF37" s="371"/>
      <c r="MQG37" s="371"/>
      <c r="MQH37" s="371"/>
      <c r="MQI37" s="371"/>
      <c r="MQJ37" s="371"/>
      <c r="MQK37" s="371"/>
      <c r="MQL37" s="371"/>
      <c r="MQM37" s="371"/>
      <c r="MQN37" s="371"/>
      <c r="MQO37" s="371"/>
      <c r="MQP37" s="371"/>
      <c r="MQQ37" s="371"/>
      <c r="MQR37" s="371"/>
      <c r="MQS37" s="371"/>
      <c r="MQT37" s="371"/>
      <c r="MQU37" s="371"/>
      <c r="MQV37" s="371"/>
      <c r="MQW37" s="371"/>
      <c r="MQX37" s="371"/>
      <c r="MQY37" s="371"/>
      <c r="MQZ37" s="371"/>
      <c r="MRA37" s="371"/>
      <c r="MRB37" s="371"/>
      <c r="MRC37" s="371"/>
      <c r="MRD37" s="371"/>
      <c r="MRE37" s="371"/>
      <c r="MRF37" s="371"/>
      <c r="MRG37" s="371"/>
      <c r="MRH37" s="371"/>
      <c r="MRI37" s="371"/>
      <c r="MRJ37" s="371"/>
      <c r="MRK37" s="371"/>
      <c r="MRL37" s="371"/>
      <c r="MRM37" s="371"/>
      <c r="MRN37" s="371"/>
      <c r="MRO37" s="371"/>
      <c r="MRP37" s="371"/>
      <c r="MRQ37" s="371"/>
      <c r="MRR37" s="371"/>
      <c r="MRS37" s="371"/>
      <c r="MRT37" s="371"/>
      <c r="MRU37" s="371"/>
      <c r="MRV37" s="371"/>
      <c r="MRW37" s="371"/>
      <c r="MRX37" s="371"/>
      <c r="MRY37" s="371"/>
      <c r="MRZ37" s="371"/>
      <c r="MSA37" s="371"/>
      <c r="MSB37" s="371"/>
      <c r="MSC37" s="371"/>
      <c r="MSD37" s="371"/>
      <c r="MSE37" s="371"/>
      <c r="MSF37" s="371"/>
      <c r="MSG37" s="371"/>
      <c r="MSH37" s="371"/>
      <c r="MSI37" s="371"/>
      <c r="MSJ37" s="371"/>
      <c r="MSK37" s="371"/>
      <c r="MSL37" s="371"/>
      <c r="MSM37" s="371"/>
      <c r="MSN37" s="371"/>
      <c r="MSO37" s="371"/>
      <c r="MSP37" s="371"/>
      <c r="MSQ37" s="371"/>
      <c r="MSR37" s="371"/>
      <c r="MSS37" s="371"/>
      <c r="MST37" s="371"/>
      <c r="MSU37" s="371"/>
      <c r="MSV37" s="371"/>
      <c r="MSW37" s="371"/>
      <c r="MSX37" s="371"/>
      <c r="MSY37" s="371"/>
      <c r="MSZ37" s="371"/>
      <c r="MTA37" s="371"/>
      <c r="MTB37" s="371"/>
      <c r="MTC37" s="371"/>
      <c r="MTD37" s="371"/>
      <c r="MTE37" s="371"/>
      <c r="MTF37" s="371"/>
      <c r="MTG37" s="371"/>
      <c r="MTH37" s="371"/>
      <c r="MTI37" s="371"/>
      <c r="MTJ37" s="371"/>
      <c r="MTK37" s="371"/>
      <c r="MTL37" s="371"/>
      <c r="MTM37" s="371"/>
      <c r="MTN37" s="371"/>
      <c r="MTO37" s="371"/>
      <c r="MTP37" s="371"/>
      <c r="MTQ37" s="371"/>
      <c r="MTR37" s="371"/>
      <c r="MTS37" s="371"/>
      <c r="MTT37" s="371"/>
      <c r="MTU37" s="371"/>
      <c r="MTV37" s="371"/>
      <c r="MTW37" s="371"/>
      <c r="MTX37" s="371"/>
      <c r="MTY37" s="371"/>
      <c r="MTZ37" s="371"/>
      <c r="MUA37" s="371"/>
      <c r="MUB37" s="371"/>
      <c r="MUC37" s="371"/>
      <c r="MUD37" s="371"/>
      <c r="MUE37" s="371"/>
      <c r="MUF37" s="371"/>
      <c r="MUG37" s="371"/>
      <c r="MUH37" s="371"/>
      <c r="MUI37" s="371"/>
      <c r="MUJ37" s="371"/>
      <c r="MUK37" s="371"/>
      <c r="MUL37" s="371"/>
      <c r="MUM37" s="371"/>
      <c r="MUN37" s="371"/>
      <c r="MUO37" s="371"/>
      <c r="MUP37" s="371"/>
      <c r="MUQ37" s="371"/>
      <c r="MUR37" s="371"/>
      <c r="MUS37" s="371"/>
      <c r="MUT37" s="371"/>
      <c r="MUU37" s="371"/>
      <c r="MUV37" s="371"/>
      <c r="MUW37" s="371"/>
      <c r="MUX37" s="371"/>
      <c r="MUY37" s="371"/>
      <c r="MUZ37" s="371"/>
      <c r="MVA37" s="371"/>
      <c r="MVB37" s="371"/>
      <c r="MVC37" s="371"/>
      <c r="MVD37" s="371"/>
      <c r="MVE37" s="371"/>
      <c r="MVF37" s="371"/>
      <c r="MVG37" s="371"/>
      <c r="MVH37" s="371"/>
      <c r="MVI37" s="371"/>
      <c r="MVJ37" s="371"/>
      <c r="MVK37" s="371"/>
      <c r="MVL37" s="371"/>
      <c r="MVM37" s="371"/>
      <c r="MVN37" s="371"/>
      <c r="MVO37" s="371"/>
      <c r="MVP37" s="371"/>
      <c r="MVQ37" s="371"/>
      <c r="MVR37" s="371"/>
      <c r="MVS37" s="371"/>
      <c r="MVT37" s="371"/>
      <c r="MVU37" s="371"/>
      <c r="MVV37" s="371"/>
      <c r="MVW37" s="371"/>
      <c r="MVX37" s="371"/>
      <c r="MVY37" s="371"/>
      <c r="MVZ37" s="371"/>
      <c r="MWA37" s="371"/>
      <c r="MWB37" s="371"/>
      <c r="MWC37" s="371"/>
      <c r="MWD37" s="371"/>
      <c r="MWE37" s="371"/>
      <c r="MWF37" s="371"/>
      <c r="MWG37" s="371"/>
      <c r="MWH37" s="371"/>
      <c r="MWI37" s="371"/>
      <c r="MWJ37" s="371"/>
      <c r="MWK37" s="371"/>
      <c r="MWL37" s="371"/>
      <c r="MWM37" s="371"/>
      <c r="MWN37" s="371"/>
      <c r="MWO37" s="371"/>
      <c r="MWP37" s="371"/>
      <c r="MWQ37" s="371"/>
      <c r="MWR37" s="371"/>
      <c r="MWS37" s="371"/>
      <c r="MWT37" s="371"/>
      <c r="MWU37" s="371"/>
      <c r="MWV37" s="371"/>
      <c r="MWW37" s="371"/>
      <c r="MWX37" s="371"/>
      <c r="MWY37" s="371"/>
      <c r="MWZ37" s="371"/>
      <c r="MXA37" s="371"/>
      <c r="MXB37" s="371"/>
      <c r="MXC37" s="371"/>
      <c r="MXD37" s="371"/>
      <c r="MXE37" s="371"/>
      <c r="MXF37" s="371"/>
      <c r="MXG37" s="371"/>
      <c r="MXH37" s="371"/>
      <c r="MXI37" s="371"/>
      <c r="MXJ37" s="371"/>
      <c r="MXK37" s="371"/>
      <c r="MXL37" s="371"/>
      <c r="MXM37" s="371"/>
      <c r="MXN37" s="371"/>
      <c r="MXO37" s="371"/>
      <c r="MXP37" s="371"/>
      <c r="MXQ37" s="371"/>
      <c r="MXR37" s="371"/>
      <c r="MXS37" s="371"/>
      <c r="MXT37" s="371"/>
      <c r="MXU37" s="371"/>
      <c r="MXV37" s="371"/>
      <c r="MXW37" s="371"/>
      <c r="MXX37" s="371"/>
      <c r="MXY37" s="371"/>
      <c r="MXZ37" s="371"/>
      <c r="MYA37" s="371"/>
      <c r="MYB37" s="371"/>
      <c r="MYC37" s="371"/>
      <c r="MYD37" s="371"/>
      <c r="MYE37" s="371"/>
      <c r="MYF37" s="371"/>
      <c r="MYG37" s="371"/>
      <c r="MYH37" s="371"/>
      <c r="MYI37" s="371"/>
      <c r="MYJ37" s="371"/>
      <c r="MYK37" s="371"/>
      <c r="MYL37" s="371"/>
      <c r="MYM37" s="371"/>
      <c r="MYN37" s="371"/>
      <c r="MYO37" s="371"/>
      <c r="MYP37" s="371"/>
      <c r="MYQ37" s="371"/>
      <c r="MYR37" s="371"/>
      <c r="MYS37" s="371"/>
      <c r="MYT37" s="371"/>
      <c r="MYU37" s="371"/>
      <c r="MYV37" s="371"/>
      <c r="MYW37" s="371"/>
      <c r="MYX37" s="371"/>
      <c r="MYY37" s="371"/>
      <c r="MYZ37" s="371"/>
      <c r="MZA37" s="371"/>
      <c r="MZB37" s="371"/>
      <c r="MZC37" s="371"/>
      <c r="MZD37" s="371"/>
      <c r="MZE37" s="371"/>
      <c r="MZF37" s="371"/>
      <c r="MZG37" s="371"/>
      <c r="MZH37" s="371"/>
      <c r="MZI37" s="371"/>
      <c r="MZJ37" s="371"/>
      <c r="MZK37" s="371"/>
      <c r="MZL37" s="371"/>
      <c r="MZM37" s="371"/>
      <c r="MZN37" s="371"/>
      <c r="MZO37" s="371"/>
      <c r="MZP37" s="371"/>
      <c r="MZQ37" s="371"/>
      <c r="MZR37" s="371"/>
      <c r="MZS37" s="371"/>
      <c r="MZT37" s="371"/>
      <c r="MZU37" s="371"/>
      <c r="MZV37" s="371"/>
      <c r="MZW37" s="371"/>
      <c r="MZX37" s="371"/>
      <c r="MZY37" s="371"/>
      <c r="MZZ37" s="371"/>
      <c r="NAA37" s="371"/>
      <c r="NAB37" s="371"/>
      <c r="NAC37" s="371"/>
      <c r="NAD37" s="371"/>
      <c r="NAE37" s="371"/>
      <c r="NAF37" s="371"/>
      <c r="NAG37" s="371"/>
      <c r="NAH37" s="371"/>
      <c r="NAI37" s="371"/>
      <c r="NAJ37" s="371"/>
      <c r="NAK37" s="371"/>
      <c r="NAL37" s="371"/>
      <c r="NAM37" s="371"/>
      <c r="NAN37" s="371"/>
      <c r="NAO37" s="371"/>
      <c r="NAP37" s="371"/>
      <c r="NAQ37" s="371"/>
      <c r="NAR37" s="371"/>
      <c r="NAS37" s="371"/>
      <c r="NAT37" s="371"/>
      <c r="NAU37" s="371"/>
      <c r="NAV37" s="371"/>
      <c r="NAW37" s="371"/>
      <c r="NAX37" s="371"/>
      <c r="NAY37" s="371"/>
      <c r="NAZ37" s="371"/>
      <c r="NBA37" s="371"/>
      <c r="NBB37" s="371"/>
      <c r="NBC37" s="371"/>
      <c r="NBD37" s="371"/>
      <c r="NBE37" s="371"/>
      <c r="NBF37" s="371"/>
      <c r="NBG37" s="371"/>
      <c r="NBH37" s="371"/>
      <c r="NBI37" s="371"/>
      <c r="NBJ37" s="371"/>
      <c r="NBK37" s="371"/>
      <c r="NBL37" s="371"/>
      <c r="NBM37" s="371"/>
      <c r="NBN37" s="371"/>
      <c r="NBO37" s="371"/>
      <c r="NBP37" s="371"/>
      <c r="NBQ37" s="371"/>
      <c r="NBR37" s="371"/>
      <c r="NBS37" s="371"/>
      <c r="NBT37" s="371"/>
      <c r="NBU37" s="371"/>
      <c r="NBV37" s="371"/>
      <c r="NBW37" s="371"/>
      <c r="NBX37" s="371"/>
      <c r="NBY37" s="371"/>
      <c r="NBZ37" s="371"/>
      <c r="NCA37" s="371"/>
      <c r="NCB37" s="371"/>
      <c r="NCC37" s="371"/>
      <c r="NCD37" s="371"/>
      <c r="NCE37" s="371"/>
      <c r="NCF37" s="371"/>
      <c r="NCG37" s="371"/>
      <c r="NCH37" s="371"/>
      <c r="NCI37" s="371"/>
      <c r="NCJ37" s="371"/>
      <c r="NCK37" s="371"/>
      <c r="NCL37" s="371"/>
      <c r="NCM37" s="371"/>
      <c r="NCN37" s="371"/>
      <c r="NCO37" s="371"/>
      <c r="NCP37" s="371"/>
      <c r="NCQ37" s="371"/>
      <c r="NCR37" s="371"/>
      <c r="NCS37" s="371"/>
      <c r="NCT37" s="371"/>
      <c r="NCU37" s="371"/>
      <c r="NCV37" s="371"/>
      <c r="NCW37" s="371"/>
      <c r="NCX37" s="371"/>
      <c r="NCY37" s="371"/>
      <c r="NCZ37" s="371"/>
      <c r="NDA37" s="371"/>
      <c r="NDB37" s="371"/>
      <c r="NDC37" s="371"/>
      <c r="NDD37" s="371"/>
      <c r="NDE37" s="371"/>
      <c r="NDF37" s="371"/>
      <c r="NDG37" s="371"/>
      <c r="NDH37" s="371"/>
      <c r="NDI37" s="371"/>
      <c r="NDJ37" s="371"/>
      <c r="NDK37" s="371"/>
      <c r="NDL37" s="371"/>
      <c r="NDM37" s="371"/>
      <c r="NDN37" s="371"/>
      <c r="NDO37" s="371"/>
      <c r="NDP37" s="371"/>
      <c r="NDQ37" s="371"/>
      <c r="NDR37" s="371"/>
      <c r="NDS37" s="371"/>
      <c r="NDT37" s="371"/>
      <c r="NDU37" s="371"/>
      <c r="NDV37" s="371"/>
      <c r="NDW37" s="371"/>
      <c r="NDX37" s="371"/>
      <c r="NDY37" s="371"/>
      <c r="NDZ37" s="371"/>
      <c r="NEA37" s="371"/>
      <c r="NEB37" s="371"/>
      <c r="NEC37" s="371"/>
      <c r="NED37" s="371"/>
      <c r="NEE37" s="371"/>
      <c r="NEF37" s="371"/>
      <c r="NEG37" s="371"/>
      <c r="NEH37" s="371"/>
      <c r="NEI37" s="371"/>
      <c r="NEJ37" s="371"/>
      <c r="NEK37" s="371"/>
      <c r="NEL37" s="371"/>
      <c r="NEM37" s="371"/>
      <c r="NEN37" s="371"/>
      <c r="NEO37" s="371"/>
      <c r="NEP37" s="371"/>
      <c r="NEQ37" s="371"/>
      <c r="NER37" s="371"/>
      <c r="NES37" s="371"/>
      <c r="NET37" s="371"/>
      <c r="NEU37" s="371"/>
      <c r="NEV37" s="371"/>
      <c r="NEW37" s="371"/>
      <c r="NEX37" s="371"/>
      <c r="NEY37" s="371"/>
      <c r="NEZ37" s="371"/>
      <c r="NFA37" s="371"/>
      <c r="NFB37" s="371"/>
      <c r="NFC37" s="371"/>
      <c r="NFD37" s="371"/>
      <c r="NFE37" s="371"/>
      <c r="NFF37" s="371"/>
      <c r="NFG37" s="371"/>
      <c r="NFH37" s="371"/>
      <c r="NFI37" s="371"/>
      <c r="NFJ37" s="371"/>
      <c r="NFK37" s="371"/>
      <c r="NFL37" s="371"/>
      <c r="NFM37" s="371"/>
      <c r="NFN37" s="371"/>
      <c r="NFO37" s="371"/>
      <c r="NFP37" s="371"/>
      <c r="NFQ37" s="371"/>
      <c r="NFR37" s="371"/>
      <c r="NFS37" s="371"/>
      <c r="NFT37" s="371"/>
      <c r="NFU37" s="371"/>
      <c r="NFV37" s="371"/>
      <c r="NFW37" s="371"/>
      <c r="NFX37" s="371"/>
      <c r="NFY37" s="371"/>
      <c r="NFZ37" s="371"/>
      <c r="NGA37" s="371"/>
      <c r="NGB37" s="371"/>
      <c r="NGC37" s="371"/>
      <c r="NGD37" s="371"/>
      <c r="NGE37" s="371"/>
      <c r="NGF37" s="371"/>
      <c r="NGG37" s="371"/>
      <c r="NGH37" s="371"/>
      <c r="NGI37" s="371"/>
      <c r="NGJ37" s="371"/>
      <c r="NGK37" s="371"/>
      <c r="NGL37" s="371"/>
      <c r="NGM37" s="371"/>
      <c r="NGN37" s="371"/>
      <c r="NGO37" s="371"/>
      <c r="NGP37" s="371"/>
      <c r="NGQ37" s="371"/>
      <c r="NGR37" s="371"/>
      <c r="NGS37" s="371"/>
      <c r="NGT37" s="371"/>
      <c r="NGU37" s="371"/>
      <c r="NGV37" s="371"/>
      <c r="NGW37" s="371"/>
      <c r="NGX37" s="371"/>
      <c r="NGY37" s="371"/>
      <c r="NGZ37" s="371"/>
      <c r="NHA37" s="371"/>
      <c r="NHB37" s="371"/>
      <c r="NHC37" s="371"/>
      <c r="NHD37" s="371"/>
      <c r="NHE37" s="371"/>
      <c r="NHF37" s="371"/>
      <c r="NHG37" s="371"/>
      <c r="NHH37" s="371"/>
      <c r="NHI37" s="371"/>
      <c r="NHJ37" s="371"/>
      <c r="NHK37" s="371"/>
      <c r="NHL37" s="371"/>
      <c r="NHM37" s="371"/>
      <c r="NHN37" s="371"/>
      <c r="NHO37" s="371"/>
      <c r="NHP37" s="371"/>
      <c r="NHQ37" s="371"/>
      <c r="NHR37" s="371"/>
      <c r="NHS37" s="371"/>
      <c r="NHT37" s="371"/>
      <c r="NHU37" s="371"/>
      <c r="NHV37" s="371"/>
      <c r="NHW37" s="371"/>
      <c r="NHX37" s="371"/>
      <c r="NHY37" s="371"/>
      <c r="NHZ37" s="371"/>
      <c r="NIA37" s="371"/>
      <c r="NIB37" s="371"/>
      <c r="NIC37" s="371"/>
      <c r="NID37" s="371"/>
      <c r="NIE37" s="371"/>
      <c r="NIF37" s="371"/>
      <c r="NIG37" s="371"/>
      <c r="NIH37" s="371"/>
      <c r="NII37" s="371"/>
      <c r="NIJ37" s="371"/>
      <c r="NIK37" s="371"/>
      <c r="NIL37" s="371"/>
      <c r="NIM37" s="371"/>
      <c r="NIN37" s="371"/>
      <c r="NIO37" s="371"/>
      <c r="NIP37" s="371"/>
      <c r="NIQ37" s="371"/>
      <c r="NIR37" s="371"/>
      <c r="NIS37" s="371"/>
      <c r="NIT37" s="371"/>
      <c r="NIU37" s="371"/>
      <c r="NIV37" s="371"/>
      <c r="NIW37" s="371"/>
      <c r="NIX37" s="371"/>
      <c r="NIY37" s="371"/>
      <c r="NIZ37" s="371"/>
      <c r="NJA37" s="371"/>
      <c r="NJB37" s="371"/>
      <c r="NJC37" s="371"/>
      <c r="NJD37" s="371"/>
      <c r="NJE37" s="371"/>
      <c r="NJF37" s="371"/>
      <c r="NJG37" s="371"/>
      <c r="NJH37" s="371"/>
      <c r="NJI37" s="371"/>
      <c r="NJJ37" s="371"/>
      <c r="NJK37" s="371"/>
      <c r="NJL37" s="371"/>
      <c r="NJM37" s="371"/>
      <c r="NJN37" s="371"/>
      <c r="NJO37" s="371"/>
      <c r="NJP37" s="371"/>
      <c r="NJQ37" s="371"/>
      <c r="NJR37" s="371"/>
      <c r="NJS37" s="371"/>
      <c r="NJT37" s="371"/>
      <c r="NJU37" s="371"/>
      <c r="NJV37" s="371"/>
      <c r="NJW37" s="371"/>
      <c r="NJX37" s="371"/>
      <c r="NJY37" s="371"/>
      <c r="NJZ37" s="371"/>
      <c r="NKA37" s="371"/>
      <c r="NKB37" s="371"/>
      <c r="NKC37" s="371"/>
      <c r="NKD37" s="371"/>
      <c r="NKE37" s="371"/>
      <c r="NKF37" s="371"/>
      <c r="NKG37" s="371"/>
      <c r="NKH37" s="371"/>
      <c r="NKI37" s="371"/>
      <c r="NKJ37" s="371"/>
      <c r="NKK37" s="371"/>
      <c r="NKL37" s="371"/>
      <c r="NKM37" s="371"/>
      <c r="NKN37" s="371"/>
      <c r="NKO37" s="371"/>
      <c r="NKP37" s="371"/>
      <c r="NKQ37" s="371"/>
      <c r="NKR37" s="371"/>
      <c r="NKS37" s="371"/>
      <c r="NKT37" s="371"/>
      <c r="NKU37" s="371"/>
      <c r="NKV37" s="371"/>
      <c r="NKW37" s="371"/>
      <c r="NKX37" s="371"/>
      <c r="NKY37" s="371"/>
      <c r="NKZ37" s="371"/>
      <c r="NLA37" s="371"/>
      <c r="NLB37" s="371"/>
      <c r="NLC37" s="371"/>
      <c r="NLD37" s="371"/>
      <c r="NLE37" s="371"/>
      <c r="NLF37" s="371"/>
      <c r="NLG37" s="371"/>
      <c r="NLH37" s="371"/>
      <c r="NLI37" s="371"/>
      <c r="NLJ37" s="371"/>
      <c r="NLK37" s="371"/>
      <c r="NLL37" s="371"/>
      <c r="NLM37" s="371"/>
      <c r="NLN37" s="371"/>
      <c r="NLO37" s="371"/>
      <c r="NLP37" s="371"/>
      <c r="NLQ37" s="371"/>
      <c r="NLR37" s="371"/>
      <c r="NLS37" s="371"/>
      <c r="NLT37" s="371"/>
      <c r="NLU37" s="371"/>
      <c r="NLV37" s="371"/>
      <c r="NLW37" s="371"/>
      <c r="NLX37" s="371"/>
      <c r="NLY37" s="371"/>
      <c r="NLZ37" s="371"/>
      <c r="NMA37" s="371"/>
      <c r="NMB37" s="371"/>
      <c r="NMC37" s="371"/>
      <c r="NMD37" s="371"/>
      <c r="NME37" s="371"/>
      <c r="NMF37" s="371"/>
      <c r="NMG37" s="371"/>
      <c r="NMH37" s="371"/>
      <c r="NMI37" s="371"/>
      <c r="NMJ37" s="371"/>
      <c r="NMK37" s="371"/>
      <c r="NML37" s="371"/>
      <c r="NMM37" s="371"/>
      <c r="NMN37" s="371"/>
      <c r="NMO37" s="371"/>
      <c r="NMP37" s="371"/>
      <c r="NMQ37" s="371"/>
      <c r="NMR37" s="371"/>
      <c r="NMS37" s="371"/>
      <c r="NMT37" s="371"/>
      <c r="NMU37" s="371"/>
      <c r="NMV37" s="371"/>
      <c r="NMW37" s="371"/>
      <c r="NMX37" s="371"/>
      <c r="NMY37" s="371"/>
      <c r="NMZ37" s="371"/>
      <c r="NNA37" s="371"/>
      <c r="NNB37" s="371"/>
      <c r="NNC37" s="371"/>
      <c r="NND37" s="371"/>
      <c r="NNE37" s="371"/>
      <c r="NNF37" s="371"/>
      <c r="NNG37" s="371"/>
      <c r="NNH37" s="371"/>
      <c r="NNI37" s="371"/>
      <c r="NNJ37" s="371"/>
      <c r="NNK37" s="371"/>
      <c r="NNL37" s="371"/>
      <c r="NNM37" s="371"/>
      <c r="NNN37" s="371"/>
      <c r="NNO37" s="371"/>
      <c r="NNP37" s="371"/>
      <c r="NNQ37" s="371"/>
      <c r="NNR37" s="371"/>
      <c r="NNS37" s="371"/>
      <c r="NNT37" s="371"/>
      <c r="NNU37" s="371"/>
      <c r="NNV37" s="371"/>
      <c r="NNW37" s="371"/>
      <c r="NNX37" s="371"/>
      <c r="NNY37" s="371"/>
      <c r="NNZ37" s="371"/>
      <c r="NOA37" s="371"/>
      <c r="NOB37" s="371"/>
      <c r="NOC37" s="371"/>
      <c r="NOD37" s="371"/>
      <c r="NOE37" s="371"/>
      <c r="NOF37" s="371"/>
      <c r="NOG37" s="371"/>
      <c r="NOH37" s="371"/>
      <c r="NOI37" s="371"/>
      <c r="NOJ37" s="371"/>
      <c r="NOK37" s="371"/>
      <c r="NOL37" s="371"/>
      <c r="NOM37" s="371"/>
      <c r="NON37" s="371"/>
      <c r="NOO37" s="371"/>
      <c r="NOP37" s="371"/>
      <c r="NOQ37" s="371"/>
      <c r="NOR37" s="371"/>
      <c r="NOS37" s="371"/>
      <c r="NOT37" s="371"/>
      <c r="NOU37" s="371"/>
      <c r="NOV37" s="371"/>
      <c r="NOW37" s="371"/>
      <c r="NOX37" s="371"/>
      <c r="NOY37" s="371"/>
      <c r="NOZ37" s="371"/>
      <c r="NPA37" s="371"/>
      <c r="NPB37" s="371"/>
      <c r="NPC37" s="371"/>
      <c r="NPD37" s="371"/>
      <c r="NPE37" s="371"/>
      <c r="NPF37" s="371"/>
      <c r="NPG37" s="371"/>
      <c r="NPH37" s="371"/>
      <c r="NPI37" s="371"/>
      <c r="NPJ37" s="371"/>
      <c r="NPK37" s="371"/>
      <c r="NPL37" s="371"/>
      <c r="NPM37" s="371"/>
      <c r="NPN37" s="371"/>
      <c r="NPO37" s="371"/>
      <c r="NPP37" s="371"/>
      <c r="NPQ37" s="371"/>
      <c r="NPR37" s="371"/>
      <c r="NPS37" s="371"/>
      <c r="NPT37" s="371"/>
      <c r="NPU37" s="371"/>
      <c r="NPV37" s="371"/>
      <c r="NPW37" s="371"/>
      <c r="NPX37" s="371"/>
      <c r="NPY37" s="371"/>
      <c r="NPZ37" s="371"/>
      <c r="NQA37" s="371"/>
      <c r="NQB37" s="371"/>
      <c r="NQC37" s="371"/>
      <c r="NQD37" s="371"/>
      <c r="NQE37" s="371"/>
      <c r="NQF37" s="371"/>
      <c r="NQG37" s="371"/>
      <c r="NQH37" s="371"/>
      <c r="NQI37" s="371"/>
      <c r="NQJ37" s="371"/>
      <c r="NQK37" s="371"/>
      <c r="NQL37" s="371"/>
      <c r="NQM37" s="371"/>
      <c r="NQN37" s="371"/>
      <c r="NQO37" s="371"/>
      <c r="NQP37" s="371"/>
      <c r="NQQ37" s="371"/>
      <c r="NQR37" s="371"/>
      <c r="NQS37" s="371"/>
      <c r="NQT37" s="371"/>
      <c r="NQU37" s="371"/>
      <c r="NQV37" s="371"/>
      <c r="NQW37" s="371"/>
      <c r="NQX37" s="371"/>
      <c r="NQY37" s="371"/>
      <c r="NQZ37" s="371"/>
      <c r="NRA37" s="371"/>
      <c r="NRB37" s="371"/>
      <c r="NRC37" s="371"/>
      <c r="NRD37" s="371"/>
      <c r="NRE37" s="371"/>
      <c r="NRF37" s="371"/>
      <c r="NRG37" s="371"/>
      <c r="NRH37" s="371"/>
      <c r="NRI37" s="371"/>
      <c r="NRJ37" s="371"/>
      <c r="NRK37" s="371"/>
      <c r="NRL37" s="371"/>
      <c r="NRM37" s="371"/>
      <c r="NRN37" s="371"/>
      <c r="NRO37" s="371"/>
      <c r="NRP37" s="371"/>
      <c r="NRQ37" s="371"/>
      <c r="NRR37" s="371"/>
      <c r="NRS37" s="371"/>
      <c r="NRT37" s="371"/>
      <c r="NRU37" s="371"/>
      <c r="NRV37" s="371"/>
      <c r="NRW37" s="371"/>
      <c r="NRX37" s="371"/>
      <c r="NRY37" s="371"/>
      <c r="NRZ37" s="371"/>
      <c r="NSA37" s="371"/>
      <c r="NSB37" s="371"/>
      <c r="NSC37" s="371"/>
      <c r="NSD37" s="371"/>
      <c r="NSE37" s="371"/>
      <c r="NSF37" s="371"/>
      <c r="NSG37" s="371"/>
      <c r="NSH37" s="371"/>
      <c r="NSI37" s="371"/>
      <c r="NSJ37" s="371"/>
      <c r="NSK37" s="371"/>
      <c r="NSL37" s="371"/>
      <c r="NSM37" s="371"/>
      <c r="NSN37" s="371"/>
      <c r="NSO37" s="371"/>
      <c r="NSP37" s="371"/>
      <c r="NSQ37" s="371"/>
      <c r="NSR37" s="371"/>
      <c r="NSS37" s="371"/>
      <c r="NST37" s="371"/>
      <c r="NSU37" s="371"/>
      <c r="NSV37" s="371"/>
      <c r="NSW37" s="371"/>
      <c r="NSX37" s="371"/>
      <c r="NSY37" s="371"/>
      <c r="NSZ37" s="371"/>
      <c r="NTA37" s="371"/>
      <c r="NTB37" s="371"/>
      <c r="NTC37" s="371"/>
      <c r="NTD37" s="371"/>
      <c r="NTE37" s="371"/>
      <c r="NTF37" s="371"/>
      <c r="NTG37" s="371"/>
      <c r="NTH37" s="371"/>
      <c r="NTI37" s="371"/>
      <c r="NTJ37" s="371"/>
      <c r="NTK37" s="371"/>
      <c r="NTL37" s="371"/>
      <c r="NTM37" s="371"/>
      <c r="NTN37" s="371"/>
      <c r="NTO37" s="371"/>
      <c r="NTP37" s="371"/>
      <c r="NTQ37" s="371"/>
      <c r="NTR37" s="371"/>
      <c r="NTS37" s="371"/>
      <c r="NTT37" s="371"/>
      <c r="NTU37" s="371"/>
      <c r="NTV37" s="371"/>
      <c r="NTW37" s="371"/>
      <c r="NTX37" s="371"/>
      <c r="NTY37" s="371"/>
      <c r="NTZ37" s="371"/>
      <c r="NUA37" s="371"/>
      <c r="NUB37" s="371"/>
      <c r="NUC37" s="371"/>
      <c r="NUD37" s="371"/>
      <c r="NUE37" s="371"/>
      <c r="NUF37" s="371"/>
      <c r="NUG37" s="371"/>
      <c r="NUH37" s="371"/>
      <c r="NUI37" s="371"/>
      <c r="NUJ37" s="371"/>
      <c r="NUK37" s="371"/>
      <c r="NUL37" s="371"/>
      <c r="NUM37" s="371"/>
      <c r="NUN37" s="371"/>
      <c r="NUO37" s="371"/>
      <c r="NUP37" s="371"/>
      <c r="NUQ37" s="371"/>
      <c r="NUR37" s="371"/>
      <c r="NUS37" s="371"/>
      <c r="NUT37" s="371"/>
      <c r="NUU37" s="371"/>
      <c r="NUV37" s="371"/>
      <c r="NUW37" s="371"/>
      <c r="NUX37" s="371"/>
      <c r="NUY37" s="371"/>
      <c r="NUZ37" s="371"/>
      <c r="NVA37" s="371"/>
      <c r="NVB37" s="371"/>
      <c r="NVC37" s="371"/>
      <c r="NVD37" s="371"/>
      <c r="NVE37" s="371"/>
      <c r="NVF37" s="371"/>
      <c r="NVG37" s="371"/>
      <c r="NVH37" s="371"/>
      <c r="NVI37" s="371"/>
      <c r="NVJ37" s="371"/>
      <c r="NVK37" s="371"/>
      <c r="NVL37" s="371"/>
      <c r="NVM37" s="371"/>
      <c r="NVN37" s="371"/>
      <c r="NVO37" s="371"/>
      <c r="NVP37" s="371"/>
      <c r="NVQ37" s="371"/>
      <c r="NVR37" s="371"/>
      <c r="NVS37" s="371"/>
      <c r="NVT37" s="371"/>
      <c r="NVU37" s="371"/>
      <c r="NVV37" s="371"/>
      <c r="NVW37" s="371"/>
      <c r="NVX37" s="371"/>
      <c r="NVY37" s="371"/>
      <c r="NVZ37" s="371"/>
      <c r="NWA37" s="371"/>
      <c r="NWB37" s="371"/>
      <c r="NWC37" s="371"/>
      <c r="NWD37" s="371"/>
      <c r="NWE37" s="371"/>
      <c r="NWF37" s="371"/>
      <c r="NWG37" s="371"/>
      <c r="NWH37" s="371"/>
      <c r="NWI37" s="371"/>
      <c r="NWJ37" s="371"/>
      <c r="NWK37" s="371"/>
      <c r="NWL37" s="371"/>
      <c r="NWM37" s="371"/>
      <c r="NWN37" s="371"/>
      <c r="NWO37" s="371"/>
      <c r="NWP37" s="371"/>
      <c r="NWQ37" s="371"/>
      <c r="NWR37" s="371"/>
      <c r="NWS37" s="371"/>
      <c r="NWT37" s="371"/>
      <c r="NWU37" s="371"/>
      <c r="NWV37" s="371"/>
      <c r="NWW37" s="371"/>
      <c r="NWX37" s="371"/>
      <c r="NWY37" s="371"/>
      <c r="NWZ37" s="371"/>
      <c r="NXA37" s="371"/>
      <c r="NXB37" s="371"/>
      <c r="NXC37" s="371"/>
      <c r="NXD37" s="371"/>
      <c r="NXE37" s="371"/>
      <c r="NXF37" s="371"/>
      <c r="NXG37" s="371"/>
      <c r="NXH37" s="371"/>
      <c r="NXI37" s="371"/>
      <c r="NXJ37" s="371"/>
      <c r="NXK37" s="371"/>
      <c r="NXL37" s="371"/>
      <c r="NXM37" s="371"/>
      <c r="NXN37" s="371"/>
      <c r="NXO37" s="371"/>
      <c r="NXP37" s="371"/>
      <c r="NXQ37" s="371"/>
      <c r="NXR37" s="371"/>
      <c r="NXS37" s="371"/>
      <c r="NXT37" s="371"/>
      <c r="NXU37" s="371"/>
      <c r="NXV37" s="371"/>
      <c r="NXW37" s="371"/>
      <c r="NXX37" s="371"/>
      <c r="NXY37" s="371"/>
      <c r="NXZ37" s="371"/>
      <c r="NYA37" s="371"/>
      <c r="NYB37" s="371"/>
      <c r="NYC37" s="371"/>
      <c r="NYD37" s="371"/>
      <c r="NYE37" s="371"/>
      <c r="NYF37" s="371"/>
      <c r="NYG37" s="371"/>
      <c r="NYH37" s="371"/>
      <c r="NYI37" s="371"/>
      <c r="NYJ37" s="371"/>
      <c r="NYK37" s="371"/>
      <c r="NYL37" s="371"/>
      <c r="NYM37" s="371"/>
      <c r="NYN37" s="371"/>
      <c r="NYO37" s="371"/>
      <c r="NYP37" s="371"/>
      <c r="NYQ37" s="371"/>
      <c r="NYR37" s="371"/>
      <c r="NYS37" s="371"/>
      <c r="NYT37" s="371"/>
      <c r="NYU37" s="371"/>
      <c r="NYV37" s="371"/>
      <c r="NYW37" s="371"/>
      <c r="NYX37" s="371"/>
      <c r="NYY37" s="371"/>
      <c r="NYZ37" s="371"/>
      <c r="NZA37" s="371"/>
      <c r="NZB37" s="371"/>
      <c r="NZC37" s="371"/>
      <c r="NZD37" s="371"/>
      <c r="NZE37" s="371"/>
      <c r="NZF37" s="371"/>
      <c r="NZG37" s="371"/>
      <c r="NZH37" s="371"/>
      <c r="NZI37" s="371"/>
      <c r="NZJ37" s="371"/>
      <c r="NZK37" s="371"/>
      <c r="NZL37" s="371"/>
      <c r="NZM37" s="371"/>
      <c r="NZN37" s="371"/>
      <c r="NZO37" s="371"/>
      <c r="NZP37" s="371"/>
      <c r="NZQ37" s="371"/>
      <c r="NZR37" s="371"/>
      <c r="NZS37" s="371"/>
      <c r="NZT37" s="371"/>
      <c r="NZU37" s="371"/>
      <c r="NZV37" s="371"/>
      <c r="NZW37" s="371"/>
      <c r="NZX37" s="371"/>
      <c r="NZY37" s="371"/>
      <c r="NZZ37" s="371"/>
      <c r="OAA37" s="371"/>
      <c r="OAB37" s="371"/>
      <c r="OAC37" s="371"/>
      <c r="OAD37" s="371"/>
      <c r="OAE37" s="371"/>
      <c r="OAF37" s="371"/>
      <c r="OAG37" s="371"/>
      <c r="OAH37" s="371"/>
      <c r="OAI37" s="371"/>
      <c r="OAJ37" s="371"/>
      <c r="OAK37" s="371"/>
      <c r="OAL37" s="371"/>
      <c r="OAM37" s="371"/>
      <c r="OAN37" s="371"/>
      <c r="OAO37" s="371"/>
      <c r="OAP37" s="371"/>
      <c r="OAQ37" s="371"/>
      <c r="OAR37" s="371"/>
      <c r="OAS37" s="371"/>
      <c r="OAT37" s="371"/>
      <c r="OAU37" s="371"/>
      <c r="OAV37" s="371"/>
      <c r="OAW37" s="371"/>
      <c r="OAX37" s="371"/>
      <c r="OAY37" s="371"/>
      <c r="OAZ37" s="371"/>
      <c r="OBA37" s="371"/>
      <c r="OBB37" s="371"/>
      <c r="OBC37" s="371"/>
      <c r="OBD37" s="371"/>
      <c r="OBE37" s="371"/>
      <c r="OBF37" s="371"/>
      <c r="OBG37" s="371"/>
      <c r="OBH37" s="371"/>
      <c r="OBI37" s="371"/>
      <c r="OBJ37" s="371"/>
      <c r="OBK37" s="371"/>
      <c r="OBL37" s="371"/>
      <c r="OBM37" s="371"/>
      <c r="OBN37" s="371"/>
      <c r="OBO37" s="371"/>
      <c r="OBP37" s="371"/>
      <c r="OBQ37" s="371"/>
      <c r="OBR37" s="371"/>
      <c r="OBS37" s="371"/>
      <c r="OBT37" s="371"/>
      <c r="OBU37" s="371"/>
      <c r="OBV37" s="371"/>
      <c r="OBW37" s="371"/>
      <c r="OBX37" s="371"/>
      <c r="OBY37" s="371"/>
      <c r="OBZ37" s="371"/>
      <c r="OCA37" s="371"/>
      <c r="OCB37" s="371"/>
      <c r="OCC37" s="371"/>
      <c r="OCD37" s="371"/>
      <c r="OCE37" s="371"/>
      <c r="OCF37" s="371"/>
      <c r="OCG37" s="371"/>
      <c r="OCH37" s="371"/>
      <c r="OCI37" s="371"/>
      <c r="OCJ37" s="371"/>
      <c r="OCK37" s="371"/>
      <c r="OCL37" s="371"/>
      <c r="OCM37" s="371"/>
      <c r="OCN37" s="371"/>
      <c r="OCO37" s="371"/>
      <c r="OCP37" s="371"/>
      <c r="OCQ37" s="371"/>
      <c r="OCR37" s="371"/>
      <c r="OCS37" s="371"/>
      <c r="OCT37" s="371"/>
      <c r="OCU37" s="371"/>
      <c r="OCV37" s="371"/>
      <c r="OCW37" s="371"/>
      <c r="OCX37" s="371"/>
      <c r="OCY37" s="371"/>
      <c r="OCZ37" s="371"/>
      <c r="ODA37" s="371"/>
      <c r="ODB37" s="371"/>
      <c r="ODC37" s="371"/>
      <c r="ODD37" s="371"/>
      <c r="ODE37" s="371"/>
      <c r="ODF37" s="371"/>
      <c r="ODG37" s="371"/>
      <c r="ODH37" s="371"/>
      <c r="ODI37" s="371"/>
      <c r="ODJ37" s="371"/>
      <c r="ODK37" s="371"/>
      <c r="ODL37" s="371"/>
      <c r="ODM37" s="371"/>
      <c r="ODN37" s="371"/>
      <c r="ODO37" s="371"/>
      <c r="ODP37" s="371"/>
      <c r="ODQ37" s="371"/>
      <c r="ODR37" s="371"/>
      <c r="ODS37" s="371"/>
      <c r="ODT37" s="371"/>
      <c r="ODU37" s="371"/>
      <c r="ODV37" s="371"/>
      <c r="ODW37" s="371"/>
      <c r="ODX37" s="371"/>
      <c r="ODY37" s="371"/>
      <c r="ODZ37" s="371"/>
      <c r="OEA37" s="371"/>
      <c r="OEB37" s="371"/>
      <c r="OEC37" s="371"/>
      <c r="OED37" s="371"/>
      <c r="OEE37" s="371"/>
      <c r="OEF37" s="371"/>
      <c r="OEG37" s="371"/>
      <c r="OEH37" s="371"/>
      <c r="OEI37" s="371"/>
      <c r="OEJ37" s="371"/>
      <c r="OEK37" s="371"/>
      <c r="OEL37" s="371"/>
      <c r="OEM37" s="371"/>
      <c r="OEN37" s="371"/>
      <c r="OEO37" s="371"/>
      <c r="OEP37" s="371"/>
      <c r="OEQ37" s="371"/>
      <c r="OER37" s="371"/>
      <c r="OES37" s="371"/>
      <c r="OET37" s="371"/>
      <c r="OEU37" s="371"/>
      <c r="OEV37" s="371"/>
      <c r="OEW37" s="371"/>
      <c r="OEX37" s="371"/>
      <c r="OEY37" s="371"/>
      <c r="OEZ37" s="371"/>
      <c r="OFA37" s="371"/>
      <c r="OFB37" s="371"/>
      <c r="OFC37" s="371"/>
      <c r="OFD37" s="371"/>
      <c r="OFE37" s="371"/>
      <c r="OFF37" s="371"/>
      <c r="OFG37" s="371"/>
      <c r="OFH37" s="371"/>
      <c r="OFI37" s="371"/>
      <c r="OFJ37" s="371"/>
      <c r="OFK37" s="371"/>
      <c r="OFL37" s="371"/>
      <c r="OFM37" s="371"/>
      <c r="OFN37" s="371"/>
      <c r="OFO37" s="371"/>
      <c r="OFP37" s="371"/>
      <c r="OFQ37" s="371"/>
      <c r="OFR37" s="371"/>
      <c r="OFS37" s="371"/>
      <c r="OFT37" s="371"/>
      <c r="OFU37" s="371"/>
      <c r="OFV37" s="371"/>
      <c r="OFW37" s="371"/>
      <c r="OFX37" s="371"/>
      <c r="OFY37" s="371"/>
      <c r="OFZ37" s="371"/>
      <c r="OGA37" s="371"/>
      <c r="OGB37" s="371"/>
      <c r="OGC37" s="371"/>
      <c r="OGD37" s="371"/>
      <c r="OGE37" s="371"/>
      <c r="OGF37" s="371"/>
      <c r="OGG37" s="371"/>
      <c r="OGH37" s="371"/>
      <c r="OGI37" s="371"/>
      <c r="OGJ37" s="371"/>
      <c r="OGK37" s="371"/>
      <c r="OGL37" s="371"/>
      <c r="OGM37" s="371"/>
      <c r="OGN37" s="371"/>
      <c r="OGO37" s="371"/>
      <c r="OGP37" s="371"/>
      <c r="OGQ37" s="371"/>
      <c r="OGR37" s="371"/>
      <c r="OGS37" s="371"/>
      <c r="OGT37" s="371"/>
      <c r="OGU37" s="371"/>
      <c r="OGV37" s="371"/>
      <c r="OGW37" s="371"/>
      <c r="OGX37" s="371"/>
      <c r="OGY37" s="371"/>
      <c r="OGZ37" s="371"/>
      <c r="OHA37" s="371"/>
      <c r="OHB37" s="371"/>
      <c r="OHC37" s="371"/>
      <c r="OHD37" s="371"/>
      <c r="OHE37" s="371"/>
      <c r="OHF37" s="371"/>
      <c r="OHG37" s="371"/>
      <c r="OHH37" s="371"/>
      <c r="OHI37" s="371"/>
      <c r="OHJ37" s="371"/>
      <c r="OHK37" s="371"/>
      <c r="OHL37" s="371"/>
      <c r="OHM37" s="371"/>
      <c r="OHN37" s="371"/>
      <c r="OHO37" s="371"/>
      <c r="OHP37" s="371"/>
      <c r="OHQ37" s="371"/>
      <c r="OHR37" s="371"/>
      <c r="OHS37" s="371"/>
      <c r="OHT37" s="371"/>
      <c r="OHU37" s="371"/>
      <c r="OHV37" s="371"/>
      <c r="OHW37" s="371"/>
      <c r="OHX37" s="371"/>
      <c r="OHY37" s="371"/>
      <c r="OHZ37" s="371"/>
      <c r="OIA37" s="371"/>
      <c r="OIB37" s="371"/>
      <c r="OIC37" s="371"/>
      <c r="OID37" s="371"/>
      <c r="OIE37" s="371"/>
      <c r="OIF37" s="371"/>
      <c r="OIG37" s="371"/>
      <c r="OIH37" s="371"/>
      <c r="OII37" s="371"/>
      <c r="OIJ37" s="371"/>
      <c r="OIK37" s="371"/>
      <c r="OIL37" s="371"/>
      <c r="OIM37" s="371"/>
      <c r="OIN37" s="371"/>
      <c r="OIO37" s="371"/>
      <c r="OIP37" s="371"/>
      <c r="OIQ37" s="371"/>
      <c r="OIR37" s="371"/>
      <c r="OIS37" s="371"/>
      <c r="OIT37" s="371"/>
      <c r="OIU37" s="371"/>
      <c r="OIV37" s="371"/>
      <c r="OIW37" s="371"/>
      <c r="OIX37" s="371"/>
      <c r="OIY37" s="371"/>
      <c r="OIZ37" s="371"/>
      <c r="OJA37" s="371"/>
      <c r="OJB37" s="371"/>
      <c r="OJC37" s="371"/>
      <c r="OJD37" s="371"/>
      <c r="OJE37" s="371"/>
      <c r="OJF37" s="371"/>
      <c r="OJG37" s="371"/>
      <c r="OJH37" s="371"/>
      <c r="OJI37" s="371"/>
      <c r="OJJ37" s="371"/>
      <c r="OJK37" s="371"/>
      <c r="OJL37" s="371"/>
      <c r="OJM37" s="371"/>
      <c r="OJN37" s="371"/>
      <c r="OJO37" s="371"/>
      <c r="OJP37" s="371"/>
      <c r="OJQ37" s="371"/>
      <c r="OJR37" s="371"/>
      <c r="OJS37" s="371"/>
      <c r="OJT37" s="371"/>
      <c r="OJU37" s="371"/>
      <c r="OJV37" s="371"/>
      <c r="OJW37" s="371"/>
      <c r="OJX37" s="371"/>
      <c r="OJY37" s="371"/>
      <c r="OJZ37" s="371"/>
      <c r="OKA37" s="371"/>
      <c r="OKB37" s="371"/>
      <c r="OKC37" s="371"/>
      <c r="OKD37" s="371"/>
      <c r="OKE37" s="371"/>
      <c r="OKF37" s="371"/>
      <c r="OKG37" s="371"/>
      <c r="OKH37" s="371"/>
      <c r="OKI37" s="371"/>
      <c r="OKJ37" s="371"/>
      <c r="OKK37" s="371"/>
      <c r="OKL37" s="371"/>
      <c r="OKM37" s="371"/>
      <c r="OKN37" s="371"/>
      <c r="OKO37" s="371"/>
      <c r="OKP37" s="371"/>
      <c r="OKQ37" s="371"/>
      <c r="OKR37" s="371"/>
      <c r="OKS37" s="371"/>
      <c r="OKT37" s="371"/>
      <c r="OKU37" s="371"/>
      <c r="OKV37" s="371"/>
      <c r="OKW37" s="371"/>
      <c r="OKX37" s="371"/>
      <c r="OKY37" s="371"/>
      <c r="OKZ37" s="371"/>
      <c r="OLA37" s="371"/>
      <c r="OLB37" s="371"/>
      <c r="OLC37" s="371"/>
      <c r="OLD37" s="371"/>
      <c r="OLE37" s="371"/>
      <c r="OLF37" s="371"/>
      <c r="OLG37" s="371"/>
      <c r="OLH37" s="371"/>
      <c r="OLI37" s="371"/>
      <c r="OLJ37" s="371"/>
      <c r="OLK37" s="371"/>
      <c r="OLL37" s="371"/>
      <c r="OLM37" s="371"/>
      <c r="OLN37" s="371"/>
      <c r="OLO37" s="371"/>
      <c r="OLP37" s="371"/>
      <c r="OLQ37" s="371"/>
      <c r="OLR37" s="371"/>
      <c r="OLS37" s="371"/>
      <c r="OLT37" s="371"/>
      <c r="OLU37" s="371"/>
      <c r="OLV37" s="371"/>
      <c r="OLW37" s="371"/>
      <c r="OLX37" s="371"/>
      <c r="OLY37" s="371"/>
      <c r="OLZ37" s="371"/>
      <c r="OMA37" s="371"/>
      <c r="OMB37" s="371"/>
      <c r="OMC37" s="371"/>
      <c r="OMD37" s="371"/>
      <c r="OME37" s="371"/>
      <c r="OMF37" s="371"/>
      <c r="OMG37" s="371"/>
      <c r="OMH37" s="371"/>
      <c r="OMI37" s="371"/>
      <c r="OMJ37" s="371"/>
      <c r="OMK37" s="371"/>
      <c r="OML37" s="371"/>
      <c r="OMM37" s="371"/>
      <c r="OMN37" s="371"/>
      <c r="OMO37" s="371"/>
      <c r="OMP37" s="371"/>
      <c r="OMQ37" s="371"/>
      <c r="OMR37" s="371"/>
      <c r="OMS37" s="371"/>
      <c r="OMT37" s="371"/>
      <c r="OMU37" s="371"/>
      <c r="OMV37" s="371"/>
      <c r="OMW37" s="371"/>
      <c r="OMX37" s="371"/>
      <c r="OMY37" s="371"/>
      <c r="OMZ37" s="371"/>
      <c r="ONA37" s="371"/>
      <c r="ONB37" s="371"/>
      <c r="ONC37" s="371"/>
      <c r="OND37" s="371"/>
      <c r="ONE37" s="371"/>
      <c r="ONF37" s="371"/>
      <c r="ONG37" s="371"/>
      <c r="ONH37" s="371"/>
      <c r="ONI37" s="371"/>
      <c r="ONJ37" s="371"/>
      <c r="ONK37" s="371"/>
      <c r="ONL37" s="371"/>
      <c r="ONM37" s="371"/>
      <c r="ONN37" s="371"/>
      <c r="ONO37" s="371"/>
      <c r="ONP37" s="371"/>
      <c r="ONQ37" s="371"/>
      <c r="ONR37" s="371"/>
      <c r="ONS37" s="371"/>
      <c r="ONT37" s="371"/>
      <c r="ONU37" s="371"/>
      <c r="ONV37" s="371"/>
      <c r="ONW37" s="371"/>
      <c r="ONX37" s="371"/>
      <c r="ONY37" s="371"/>
      <c r="ONZ37" s="371"/>
      <c r="OOA37" s="371"/>
      <c r="OOB37" s="371"/>
      <c r="OOC37" s="371"/>
      <c r="OOD37" s="371"/>
      <c r="OOE37" s="371"/>
      <c r="OOF37" s="371"/>
      <c r="OOG37" s="371"/>
      <c r="OOH37" s="371"/>
      <c r="OOI37" s="371"/>
      <c r="OOJ37" s="371"/>
      <c r="OOK37" s="371"/>
      <c r="OOL37" s="371"/>
      <c r="OOM37" s="371"/>
      <c r="OON37" s="371"/>
      <c r="OOO37" s="371"/>
      <c r="OOP37" s="371"/>
      <c r="OOQ37" s="371"/>
      <c r="OOR37" s="371"/>
      <c r="OOS37" s="371"/>
      <c r="OOT37" s="371"/>
      <c r="OOU37" s="371"/>
      <c r="OOV37" s="371"/>
      <c r="OOW37" s="371"/>
      <c r="OOX37" s="371"/>
      <c r="OOY37" s="371"/>
      <c r="OOZ37" s="371"/>
      <c r="OPA37" s="371"/>
      <c r="OPB37" s="371"/>
      <c r="OPC37" s="371"/>
      <c r="OPD37" s="371"/>
      <c r="OPE37" s="371"/>
      <c r="OPF37" s="371"/>
      <c r="OPG37" s="371"/>
      <c r="OPH37" s="371"/>
      <c r="OPI37" s="371"/>
      <c r="OPJ37" s="371"/>
      <c r="OPK37" s="371"/>
      <c r="OPL37" s="371"/>
      <c r="OPM37" s="371"/>
      <c r="OPN37" s="371"/>
      <c r="OPO37" s="371"/>
      <c r="OPP37" s="371"/>
      <c r="OPQ37" s="371"/>
      <c r="OPR37" s="371"/>
      <c r="OPS37" s="371"/>
      <c r="OPT37" s="371"/>
      <c r="OPU37" s="371"/>
      <c r="OPV37" s="371"/>
      <c r="OPW37" s="371"/>
      <c r="OPX37" s="371"/>
      <c r="OPY37" s="371"/>
      <c r="OPZ37" s="371"/>
      <c r="OQA37" s="371"/>
      <c r="OQB37" s="371"/>
      <c r="OQC37" s="371"/>
      <c r="OQD37" s="371"/>
      <c r="OQE37" s="371"/>
      <c r="OQF37" s="371"/>
      <c r="OQG37" s="371"/>
      <c r="OQH37" s="371"/>
      <c r="OQI37" s="371"/>
      <c r="OQJ37" s="371"/>
      <c r="OQK37" s="371"/>
      <c r="OQL37" s="371"/>
      <c r="OQM37" s="371"/>
      <c r="OQN37" s="371"/>
      <c r="OQO37" s="371"/>
      <c r="OQP37" s="371"/>
      <c r="OQQ37" s="371"/>
      <c r="OQR37" s="371"/>
      <c r="OQS37" s="371"/>
      <c r="OQT37" s="371"/>
      <c r="OQU37" s="371"/>
      <c r="OQV37" s="371"/>
      <c r="OQW37" s="371"/>
      <c r="OQX37" s="371"/>
      <c r="OQY37" s="371"/>
      <c r="OQZ37" s="371"/>
      <c r="ORA37" s="371"/>
      <c r="ORB37" s="371"/>
      <c r="ORC37" s="371"/>
      <c r="ORD37" s="371"/>
      <c r="ORE37" s="371"/>
      <c r="ORF37" s="371"/>
      <c r="ORG37" s="371"/>
      <c r="ORH37" s="371"/>
      <c r="ORI37" s="371"/>
      <c r="ORJ37" s="371"/>
      <c r="ORK37" s="371"/>
      <c r="ORL37" s="371"/>
      <c r="ORM37" s="371"/>
      <c r="ORN37" s="371"/>
      <c r="ORO37" s="371"/>
      <c r="ORP37" s="371"/>
      <c r="ORQ37" s="371"/>
      <c r="ORR37" s="371"/>
      <c r="ORS37" s="371"/>
      <c r="ORT37" s="371"/>
      <c r="ORU37" s="371"/>
      <c r="ORV37" s="371"/>
      <c r="ORW37" s="371"/>
      <c r="ORX37" s="371"/>
      <c r="ORY37" s="371"/>
      <c r="ORZ37" s="371"/>
      <c r="OSA37" s="371"/>
      <c r="OSB37" s="371"/>
      <c r="OSC37" s="371"/>
      <c r="OSD37" s="371"/>
      <c r="OSE37" s="371"/>
      <c r="OSF37" s="371"/>
      <c r="OSG37" s="371"/>
      <c r="OSH37" s="371"/>
      <c r="OSI37" s="371"/>
      <c r="OSJ37" s="371"/>
      <c r="OSK37" s="371"/>
      <c r="OSL37" s="371"/>
      <c r="OSM37" s="371"/>
      <c r="OSN37" s="371"/>
      <c r="OSO37" s="371"/>
      <c r="OSP37" s="371"/>
      <c r="OSQ37" s="371"/>
      <c r="OSR37" s="371"/>
      <c r="OSS37" s="371"/>
      <c r="OST37" s="371"/>
      <c r="OSU37" s="371"/>
      <c r="OSV37" s="371"/>
      <c r="OSW37" s="371"/>
      <c r="OSX37" s="371"/>
      <c r="OSY37" s="371"/>
      <c r="OSZ37" s="371"/>
      <c r="OTA37" s="371"/>
      <c r="OTB37" s="371"/>
      <c r="OTC37" s="371"/>
      <c r="OTD37" s="371"/>
      <c r="OTE37" s="371"/>
      <c r="OTF37" s="371"/>
      <c r="OTG37" s="371"/>
      <c r="OTH37" s="371"/>
      <c r="OTI37" s="371"/>
      <c r="OTJ37" s="371"/>
      <c r="OTK37" s="371"/>
      <c r="OTL37" s="371"/>
      <c r="OTM37" s="371"/>
      <c r="OTN37" s="371"/>
      <c r="OTO37" s="371"/>
      <c r="OTP37" s="371"/>
      <c r="OTQ37" s="371"/>
      <c r="OTR37" s="371"/>
      <c r="OTS37" s="371"/>
      <c r="OTT37" s="371"/>
      <c r="OTU37" s="371"/>
      <c r="OTV37" s="371"/>
      <c r="OTW37" s="371"/>
      <c r="OTX37" s="371"/>
      <c r="OTY37" s="371"/>
      <c r="OTZ37" s="371"/>
      <c r="OUA37" s="371"/>
      <c r="OUB37" s="371"/>
      <c r="OUC37" s="371"/>
      <c r="OUD37" s="371"/>
      <c r="OUE37" s="371"/>
      <c r="OUF37" s="371"/>
      <c r="OUG37" s="371"/>
      <c r="OUH37" s="371"/>
      <c r="OUI37" s="371"/>
      <c r="OUJ37" s="371"/>
      <c r="OUK37" s="371"/>
      <c r="OUL37" s="371"/>
      <c r="OUM37" s="371"/>
      <c r="OUN37" s="371"/>
      <c r="OUO37" s="371"/>
      <c r="OUP37" s="371"/>
      <c r="OUQ37" s="371"/>
      <c r="OUR37" s="371"/>
      <c r="OUS37" s="371"/>
      <c r="OUT37" s="371"/>
      <c r="OUU37" s="371"/>
      <c r="OUV37" s="371"/>
      <c r="OUW37" s="371"/>
      <c r="OUX37" s="371"/>
      <c r="OUY37" s="371"/>
      <c r="OUZ37" s="371"/>
      <c r="OVA37" s="371"/>
      <c r="OVB37" s="371"/>
      <c r="OVC37" s="371"/>
      <c r="OVD37" s="371"/>
      <c r="OVE37" s="371"/>
      <c r="OVF37" s="371"/>
      <c r="OVG37" s="371"/>
      <c r="OVH37" s="371"/>
      <c r="OVI37" s="371"/>
      <c r="OVJ37" s="371"/>
      <c r="OVK37" s="371"/>
      <c r="OVL37" s="371"/>
      <c r="OVM37" s="371"/>
      <c r="OVN37" s="371"/>
      <c r="OVO37" s="371"/>
      <c r="OVP37" s="371"/>
      <c r="OVQ37" s="371"/>
      <c r="OVR37" s="371"/>
      <c r="OVS37" s="371"/>
      <c r="OVT37" s="371"/>
      <c r="OVU37" s="371"/>
      <c r="OVV37" s="371"/>
      <c r="OVW37" s="371"/>
      <c r="OVX37" s="371"/>
      <c r="OVY37" s="371"/>
      <c r="OVZ37" s="371"/>
      <c r="OWA37" s="371"/>
      <c r="OWB37" s="371"/>
      <c r="OWC37" s="371"/>
      <c r="OWD37" s="371"/>
      <c r="OWE37" s="371"/>
      <c r="OWF37" s="371"/>
      <c r="OWG37" s="371"/>
      <c r="OWH37" s="371"/>
      <c r="OWI37" s="371"/>
      <c r="OWJ37" s="371"/>
      <c r="OWK37" s="371"/>
      <c r="OWL37" s="371"/>
      <c r="OWM37" s="371"/>
      <c r="OWN37" s="371"/>
      <c r="OWO37" s="371"/>
      <c r="OWP37" s="371"/>
      <c r="OWQ37" s="371"/>
      <c r="OWR37" s="371"/>
      <c r="OWS37" s="371"/>
      <c r="OWT37" s="371"/>
      <c r="OWU37" s="371"/>
      <c r="OWV37" s="371"/>
      <c r="OWW37" s="371"/>
      <c r="OWX37" s="371"/>
      <c r="OWY37" s="371"/>
      <c r="OWZ37" s="371"/>
      <c r="OXA37" s="371"/>
      <c r="OXB37" s="371"/>
      <c r="OXC37" s="371"/>
      <c r="OXD37" s="371"/>
      <c r="OXE37" s="371"/>
      <c r="OXF37" s="371"/>
      <c r="OXG37" s="371"/>
      <c r="OXH37" s="371"/>
      <c r="OXI37" s="371"/>
      <c r="OXJ37" s="371"/>
      <c r="OXK37" s="371"/>
      <c r="OXL37" s="371"/>
      <c r="OXM37" s="371"/>
      <c r="OXN37" s="371"/>
      <c r="OXO37" s="371"/>
      <c r="OXP37" s="371"/>
      <c r="OXQ37" s="371"/>
      <c r="OXR37" s="371"/>
      <c r="OXS37" s="371"/>
      <c r="OXT37" s="371"/>
      <c r="OXU37" s="371"/>
      <c r="OXV37" s="371"/>
      <c r="OXW37" s="371"/>
      <c r="OXX37" s="371"/>
      <c r="OXY37" s="371"/>
      <c r="OXZ37" s="371"/>
      <c r="OYA37" s="371"/>
      <c r="OYB37" s="371"/>
      <c r="OYC37" s="371"/>
      <c r="OYD37" s="371"/>
      <c r="OYE37" s="371"/>
      <c r="OYF37" s="371"/>
      <c r="OYG37" s="371"/>
      <c r="OYH37" s="371"/>
      <c r="OYI37" s="371"/>
      <c r="OYJ37" s="371"/>
      <c r="OYK37" s="371"/>
      <c r="OYL37" s="371"/>
      <c r="OYM37" s="371"/>
      <c r="OYN37" s="371"/>
      <c r="OYO37" s="371"/>
      <c r="OYP37" s="371"/>
      <c r="OYQ37" s="371"/>
      <c r="OYR37" s="371"/>
      <c r="OYS37" s="371"/>
      <c r="OYT37" s="371"/>
      <c r="OYU37" s="371"/>
      <c r="OYV37" s="371"/>
      <c r="OYW37" s="371"/>
      <c r="OYX37" s="371"/>
      <c r="OYY37" s="371"/>
      <c r="OYZ37" s="371"/>
      <c r="OZA37" s="371"/>
      <c r="OZB37" s="371"/>
      <c r="OZC37" s="371"/>
      <c r="OZD37" s="371"/>
      <c r="OZE37" s="371"/>
      <c r="OZF37" s="371"/>
      <c r="OZG37" s="371"/>
      <c r="OZH37" s="371"/>
      <c r="OZI37" s="371"/>
      <c r="OZJ37" s="371"/>
      <c r="OZK37" s="371"/>
      <c r="OZL37" s="371"/>
      <c r="OZM37" s="371"/>
      <c r="OZN37" s="371"/>
      <c r="OZO37" s="371"/>
      <c r="OZP37" s="371"/>
      <c r="OZQ37" s="371"/>
      <c r="OZR37" s="371"/>
      <c r="OZS37" s="371"/>
      <c r="OZT37" s="371"/>
      <c r="OZU37" s="371"/>
      <c r="OZV37" s="371"/>
      <c r="OZW37" s="371"/>
      <c r="OZX37" s="371"/>
      <c r="OZY37" s="371"/>
      <c r="OZZ37" s="371"/>
      <c r="PAA37" s="371"/>
      <c r="PAB37" s="371"/>
      <c r="PAC37" s="371"/>
      <c r="PAD37" s="371"/>
      <c r="PAE37" s="371"/>
      <c r="PAF37" s="371"/>
      <c r="PAG37" s="371"/>
      <c r="PAH37" s="371"/>
      <c r="PAI37" s="371"/>
      <c r="PAJ37" s="371"/>
      <c r="PAK37" s="371"/>
      <c r="PAL37" s="371"/>
      <c r="PAM37" s="371"/>
      <c r="PAN37" s="371"/>
      <c r="PAO37" s="371"/>
      <c r="PAP37" s="371"/>
      <c r="PAQ37" s="371"/>
      <c r="PAR37" s="371"/>
      <c r="PAS37" s="371"/>
      <c r="PAT37" s="371"/>
      <c r="PAU37" s="371"/>
      <c r="PAV37" s="371"/>
      <c r="PAW37" s="371"/>
      <c r="PAX37" s="371"/>
      <c r="PAY37" s="371"/>
      <c r="PAZ37" s="371"/>
      <c r="PBA37" s="371"/>
      <c r="PBB37" s="371"/>
      <c r="PBC37" s="371"/>
      <c r="PBD37" s="371"/>
      <c r="PBE37" s="371"/>
      <c r="PBF37" s="371"/>
      <c r="PBG37" s="371"/>
      <c r="PBH37" s="371"/>
      <c r="PBI37" s="371"/>
      <c r="PBJ37" s="371"/>
      <c r="PBK37" s="371"/>
      <c r="PBL37" s="371"/>
      <c r="PBM37" s="371"/>
      <c r="PBN37" s="371"/>
      <c r="PBO37" s="371"/>
      <c r="PBP37" s="371"/>
      <c r="PBQ37" s="371"/>
      <c r="PBR37" s="371"/>
      <c r="PBS37" s="371"/>
      <c r="PBT37" s="371"/>
      <c r="PBU37" s="371"/>
      <c r="PBV37" s="371"/>
      <c r="PBW37" s="371"/>
      <c r="PBX37" s="371"/>
      <c r="PBY37" s="371"/>
      <c r="PBZ37" s="371"/>
      <c r="PCA37" s="371"/>
      <c r="PCB37" s="371"/>
      <c r="PCC37" s="371"/>
      <c r="PCD37" s="371"/>
      <c r="PCE37" s="371"/>
      <c r="PCF37" s="371"/>
      <c r="PCG37" s="371"/>
      <c r="PCH37" s="371"/>
      <c r="PCI37" s="371"/>
      <c r="PCJ37" s="371"/>
      <c r="PCK37" s="371"/>
      <c r="PCL37" s="371"/>
      <c r="PCM37" s="371"/>
      <c r="PCN37" s="371"/>
      <c r="PCO37" s="371"/>
      <c r="PCP37" s="371"/>
      <c r="PCQ37" s="371"/>
      <c r="PCR37" s="371"/>
      <c r="PCS37" s="371"/>
      <c r="PCT37" s="371"/>
      <c r="PCU37" s="371"/>
      <c r="PCV37" s="371"/>
      <c r="PCW37" s="371"/>
      <c r="PCX37" s="371"/>
      <c r="PCY37" s="371"/>
      <c r="PCZ37" s="371"/>
      <c r="PDA37" s="371"/>
      <c r="PDB37" s="371"/>
      <c r="PDC37" s="371"/>
      <c r="PDD37" s="371"/>
      <c r="PDE37" s="371"/>
      <c r="PDF37" s="371"/>
      <c r="PDG37" s="371"/>
      <c r="PDH37" s="371"/>
      <c r="PDI37" s="371"/>
      <c r="PDJ37" s="371"/>
      <c r="PDK37" s="371"/>
      <c r="PDL37" s="371"/>
      <c r="PDM37" s="371"/>
      <c r="PDN37" s="371"/>
      <c r="PDO37" s="371"/>
      <c r="PDP37" s="371"/>
      <c r="PDQ37" s="371"/>
      <c r="PDR37" s="371"/>
      <c r="PDS37" s="371"/>
      <c r="PDT37" s="371"/>
      <c r="PDU37" s="371"/>
      <c r="PDV37" s="371"/>
      <c r="PDW37" s="371"/>
      <c r="PDX37" s="371"/>
      <c r="PDY37" s="371"/>
      <c r="PDZ37" s="371"/>
      <c r="PEA37" s="371"/>
      <c r="PEB37" s="371"/>
      <c r="PEC37" s="371"/>
      <c r="PED37" s="371"/>
      <c r="PEE37" s="371"/>
      <c r="PEF37" s="371"/>
      <c r="PEG37" s="371"/>
      <c r="PEH37" s="371"/>
      <c r="PEI37" s="371"/>
      <c r="PEJ37" s="371"/>
      <c r="PEK37" s="371"/>
      <c r="PEL37" s="371"/>
      <c r="PEM37" s="371"/>
      <c r="PEN37" s="371"/>
      <c r="PEO37" s="371"/>
      <c r="PEP37" s="371"/>
      <c r="PEQ37" s="371"/>
      <c r="PER37" s="371"/>
      <c r="PES37" s="371"/>
      <c r="PET37" s="371"/>
      <c r="PEU37" s="371"/>
      <c r="PEV37" s="371"/>
      <c r="PEW37" s="371"/>
      <c r="PEX37" s="371"/>
      <c r="PEY37" s="371"/>
      <c r="PEZ37" s="371"/>
      <c r="PFA37" s="371"/>
      <c r="PFB37" s="371"/>
      <c r="PFC37" s="371"/>
      <c r="PFD37" s="371"/>
      <c r="PFE37" s="371"/>
      <c r="PFF37" s="371"/>
      <c r="PFG37" s="371"/>
      <c r="PFH37" s="371"/>
      <c r="PFI37" s="371"/>
      <c r="PFJ37" s="371"/>
      <c r="PFK37" s="371"/>
      <c r="PFL37" s="371"/>
      <c r="PFM37" s="371"/>
      <c r="PFN37" s="371"/>
      <c r="PFO37" s="371"/>
      <c r="PFP37" s="371"/>
      <c r="PFQ37" s="371"/>
      <c r="PFR37" s="371"/>
      <c r="PFS37" s="371"/>
      <c r="PFT37" s="371"/>
      <c r="PFU37" s="371"/>
      <c r="PFV37" s="371"/>
      <c r="PFW37" s="371"/>
      <c r="PFX37" s="371"/>
      <c r="PFY37" s="371"/>
      <c r="PFZ37" s="371"/>
      <c r="PGA37" s="371"/>
      <c r="PGB37" s="371"/>
      <c r="PGC37" s="371"/>
      <c r="PGD37" s="371"/>
      <c r="PGE37" s="371"/>
      <c r="PGF37" s="371"/>
      <c r="PGG37" s="371"/>
      <c r="PGH37" s="371"/>
      <c r="PGI37" s="371"/>
      <c r="PGJ37" s="371"/>
      <c r="PGK37" s="371"/>
      <c r="PGL37" s="371"/>
      <c r="PGM37" s="371"/>
      <c r="PGN37" s="371"/>
      <c r="PGO37" s="371"/>
      <c r="PGP37" s="371"/>
      <c r="PGQ37" s="371"/>
      <c r="PGR37" s="371"/>
      <c r="PGS37" s="371"/>
      <c r="PGT37" s="371"/>
      <c r="PGU37" s="371"/>
      <c r="PGV37" s="371"/>
      <c r="PGW37" s="371"/>
      <c r="PGX37" s="371"/>
      <c r="PGY37" s="371"/>
      <c r="PGZ37" s="371"/>
      <c r="PHA37" s="371"/>
      <c r="PHB37" s="371"/>
      <c r="PHC37" s="371"/>
      <c r="PHD37" s="371"/>
      <c r="PHE37" s="371"/>
      <c r="PHF37" s="371"/>
      <c r="PHG37" s="371"/>
      <c r="PHH37" s="371"/>
      <c r="PHI37" s="371"/>
      <c r="PHJ37" s="371"/>
      <c r="PHK37" s="371"/>
      <c r="PHL37" s="371"/>
      <c r="PHM37" s="371"/>
      <c r="PHN37" s="371"/>
      <c r="PHO37" s="371"/>
      <c r="PHP37" s="371"/>
      <c r="PHQ37" s="371"/>
      <c r="PHR37" s="371"/>
      <c r="PHS37" s="371"/>
      <c r="PHT37" s="371"/>
      <c r="PHU37" s="371"/>
      <c r="PHV37" s="371"/>
      <c r="PHW37" s="371"/>
      <c r="PHX37" s="371"/>
      <c r="PHY37" s="371"/>
      <c r="PHZ37" s="371"/>
      <c r="PIA37" s="371"/>
      <c r="PIB37" s="371"/>
      <c r="PIC37" s="371"/>
      <c r="PID37" s="371"/>
      <c r="PIE37" s="371"/>
      <c r="PIF37" s="371"/>
      <c r="PIG37" s="371"/>
      <c r="PIH37" s="371"/>
      <c r="PII37" s="371"/>
      <c r="PIJ37" s="371"/>
      <c r="PIK37" s="371"/>
      <c r="PIL37" s="371"/>
      <c r="PIM37" s="371"/>
      <c r="PIN37" s="371"/>
      <c r="PIO37" s="371"/>
      <c r="PIP37" s="371"/>
      <c r="PIQ37" s="371"/>
      <c r="PIR37" s="371"/>
      <c r="PIS37" s="371"/>
      <c r="PIT37" s="371"/>
      <c r="PIU37" s="371"/>
      <c r="PIV37" s="371"/>
      <c r="PIW37" s="371"/>
      <c r="PIX37" s="371"/>
      <c r="PIY37" s="371"/>
      <c r="PIZ37" s="371"/>
      <c r="PJA37" s="371"/>
      <c r="PJB37" s="371"/>
      <c r="PJC37" s="371"/>
      <c r="PJD37" s="371"/>
      <c r="PJE37" s="371"/>
      <c r="PJF37" s="371"/>
      <c r="PJG37" s="371"/>
      <c r="PJH37" s="371"/>
      <c r="PJI37" s="371"/>
      <c r="PJJ37" s="371"/>
      <c r="PJK37" s="371"/>
      <c r="PJL37" s="371"/>
      <c r="PJM37" s="371"/>
      <c r="PJN37" s="371"/>
      <c r="PJO37" s="371"/>
      <c r="PJP37" s="371"/>
      <c r="PJQ37" s="371"/>
      <c r="PJR37" s="371"/>
      <c r="PJS37" s="371"/>
      <c r="PJT37" s="371"/>
      <c r="PJU37" s="371"/>
      <c r="PJV37" s="371"/>
      <c r="PJW37" s="371"/>
      <c r="PJX37" s="371"/>
      <c r="PJY37" s="371"/>
      <c r="PJZ37" s="371"/>
      <c r="PKA37" s="371"/>
      <c r="PKB37" s="371"/>
      <c r="PKC37" s="371"/>
      <c r="PKD37" s="371"/>
      <c r="PKE37" s="371"/>
      <c r="PKF37" s="371"/>
      <c r="PKG37" s="371"/>
      <c r="PKH37" s="371"/>
      <c r="PKI37" s="371"/>
      <c r="PKJ37" s="371"/>
      <c r="PKK37" s="371"/>
      <c r="PKL37" s="371"/>
      <c r="PKM37" s="371"/>
      <c r="PKN37" s="371"/>
      <c r="PKO37" s="371"/>
      <c r="PKP37" s="371"/>
      <c r="PKQ37" s="371"/>
      <c r="PKR37" s="371"/>
      <c r="PKS37" s="371"/>
      <c r="PKT37" s="371"/>
      <c r="PKU37" s="371"/>
      <c r="PKV37" s="371"/>
      <c r="PKW37" s="371"/>
      <c r="PKX37" s="371"/>
      <c r="PKY37" s="371"/>
      <c r="PKZ37" s="371"/>
      <c r="PLA37" s="371"/>
      <c r="PLB37" s="371"/>
      <c r="PLC37" s="371"/>
      <c r="PLD37" s="371"/>
      <c r="PLE37" s="371"/>
      <c r="PLF37" s="371"/>
      <c r="PLG37" s="371"/>
      <c r="PLH37" s="371"/>
      <c r="PLI37" s="371"/>
      <c r="PLJ37" s="371"/>
      <c r="PLK37" s="371"/>
      <c r="PLL37" s="371"/>
      <c r="PLM37" s="371"/>
      <c r="PLN37" s="371"/>
      <c r="PLO37" s="371"/>
      <c r="PLP37" s="371"/>
      <c r="PLQ37" s="371"/>
      <c r="PLR37" s="371"/>
      <c r="PLS37" s="371"/>
      <c r="PLT37" s="371"/>
      <c r="PLU37" s="371"/>
      <c r="PLV37" s="371"/>
      <c r="PLW37" s="371"/>
      <c r="PLX37" s="371"/>
      <c r="PLY37" s="371"/>
      <c r="PLZ37" s="371"/>
      <c r="PMA37" s="371"/>
      <c r="PMB37" s="371"/>
      <c r="PMC37" s="371"/>
      <c r="PMD37" s="371"/>
      <c r="PME37" s="371"/>
      <c r="PMF37" s="371"/>
      <c r="PMG37" s="371"/>
      <c r="PMH37" s="371"/>
      <c r="PMI37" s="371"/>
      <c r="PMJ37" s="371"/>
      <c r="PMK37" s="371"/>
      <c r="PML37" s="371"/>
      <c r="PMM37" s="371"/>
      <c r="PMN37" s="371"/>
      <c r="PMO37" s="371"/>
      <c r="PMP37" s="371"/>
      <c r="PMQ37" s="371"/>
      <c r="PMR37" s="371"/>
      <c r="PMS37" s="371"/>
      <c r="PMT37" s="371"/>
      <c r="PMU37" s="371"/>
      <c r="PMV37" s="371"/>
      <c r="PMW37" s="371"/>
      <c r="PMX37" s="371"/>
      <c r="PMY37" s="371"/>
      <c r="PMZ37" s="371"/>
      <c r="PNA37" s="371"/>
      <c r="PNB37" s="371"/>
      <c r="PNC37" s="371"/>
      <c r="PND37" s="371"/>
      <c r="PNE37" s="371"/>
      <c r="PNF37" s="371"/>
      <c r="PNG37" s="371"/>
      <c r="PNH37" s="371"/>
      <c r="PNI37" s="371"/>
      <c r="PNJ37" s="371"/>
      <c r="PNK37" s="371"/>
      <c r="PNL37" s="371"/>
      <c r="PNM37" s="371"/>
      <c r="PNN37" s="371"/>
      <c r="PNO37" s="371"/>
      <c r="PNP37" s="371"/>
      <c r="PNQ37" s="371"/>
      <c r="PNR37" s="371"/>
      <c r="PNS37" s="371"/>
      <c r="PNT37" s="371"/>
      <c r="PNU37" s="371"/>
      <c r="PNV37" s="371"/>
      <c r="PNW37" s="371"/>
      <c r="PNX37" s="371"/>
      <c r="PNY37" s="371"/>
      <c r="PNZ37" s="371"/>
      <c r="POA37" s="371"/>
      <c r="POB37" s="371"/>
      <c r="POC37" s="371"/>
      <c r="POD37" s="371"/>
      <c r="POE37" s="371"/>
      <c r="POF37" s="371"/>
      <c r="POG37" s="371"/>
      <c r="POH37" s="371"/>
      <c r="POI37" s="371"/>
      <c r="POJ37" s="371"/>
      <c r="POK37" s="371"/>
      <c r="POL37" s="371"/>
      <c r="POM37" s="371"/>
      <c r="PON37" s="371"/>
      <c r="POO37" s="371"/>
      <c r="POP37" s="371"/>
      <c r="POQ37" s="371"/>
      <c r="POR37" s="371"/>
      <c r="POS37" s="371"/>
      <c r="POT37" s="371"/>
      <c r="POU37" s="371"/>
      <c r="POV37" s="371"/>
      <c r="POW37" s="371"/>
      <c r="POX37" s="371"/>
      <c r="POY37" s="371"/>
      <c r="POZ37" s="371"/>
      <c r="PPA37" s="371"/>
      <c r="PPB37" s="371"/>
      <c r="PPC37" s="371"/>
      <c r="PPD37" s="371"/>
      <c r="PPE37" s="371"/>
      <c r="PPF37" s="371"/>
      <c r="PPG37" s="371"/>
      <c r="PPH37" s="371"/>
      <c r="PPI37" s="371"/>
      <c r="PPJ37" s="371"/>
      <c r="PPK37" s="371"/>
      <c r="PPL37" s="371"/>
      <c r="PPM37" s="371"/>
      <c r="PPN37" s="371"/>
      <c r="PPO37" s="371"/>
      <c r="PPP37" s="371"/>
      <c r="PPQ37" s="371"/>
      <c r="PPR37" s="371"/>
      <c r="PPS37" s="371"/>
      <c r="PPT37" s="371"/>
      <c r="PPU37" s="371"/>
      <c r="PPV37" s="371"/>
      <c r="PPW37" s="371"/>
      <c r="PPX37" s="371"/>
      <c r="PPY37" s="371"/>
      <c r="PPZ37" s="371"/>
      <c r="PQA37" s="371"/>
      <c r="PQB37" s="371"/>
      <c r="PQC37" s="371"/>
      <c r="PQD37" s="371"/>
      <c r="PQE37" s="371"/>
      <c r="PQF37" s="371"/>
      <c r="PQG37" s="371"/>
      <c r="PQH37" s="371"/>
      <c r="PQI37" s="371"/>
      <c r="PQJ37" s="371"/>
      <c r="PQK37" s="371"/>
      <c r="PQL37" s="371"/>
      <c r="PQM37" s="371"/>
      <c r="PQN37" s="371"/>
      <c r="PQO37" s="371"/>
      <c r="PQP37" s="371"/>
      <c r="PQQ37" s="371"/>
      <c r="PQR37" s="371"/>
      <c r="PQS37" s="371"/>
      <c r="PQT37" s="371"/>
      <c r="PQU37" s="371"/>
      <c r="PQV37" s="371"/>
      <c r="PQW37" s="371"/>
      <c r="PQX37" s="371"/>
      <c r="PQY37" s="371"/>
      <c r="PQZ37" s="371"/>
      <c r="PRA37" s="371"/>
      <c r="PRB37" s="371"/>
      <c r="PRC37" s="371"/>
      <c r="PRD37" s="371"/>
      <c r="PRE37" s="371"/>
      <c r="PRF37" s="371"/>
      <c r="PRG37" s="371"/>
      <c r="PRH37" s="371"/>
      <c r="PRI37" s="371"/>
      <c r="PRJ37" s="371"/>
      <c r="PRK37" s="371"/>
      <c r="PRL37" s="371"/>
      <c r="PRM37" s="371"/>
      <c r="PRN37" s="371"/>
      <c r="PRO37" s="371"/>
      <c r="PRP37" s="371"/>
      <c r="PRQ37" s="371"/>
      <c r="PRR37" s="371"/>
      <c r="PRS37" s="371"/>
      <c r="PRT37" s="371"/>
      <c r="PRU37" s="371"/>
      <c r="PRV37" s="371"/>
      <c r="PRW37" s="371"/>
      <c r="PRX37" s="371"/>
      <c r="PRY37" s="371"/>
      <c r="PRZ37" s="371"/>
      <c r="PSA37" s="371"/>
      <c r="PSB37" s="371"/>
      <c r="PSC37" s="371"/>
      <c r="PSD37" s="371"/>
      <c r="PSE37" s="371"/>
      <c r="PSF37" s="371"/>
      <c r="PSG37" s="371"/>
      <c r="PSH37" s="371"/>
      <c r="PSI37" s="371"/>
      <c r="PSJ37" s="371"/>
      <c r="PSK37" s="371"/>
      <c r="PSL37" s="371"/>
      <c r="PSM37" s="371"/>
      <c r="PSN37" s="371"/>
      <c r="PSO37" s="371"/>
      <c r="PSP37" s="371"/>
      <c r="PSQ37" s="371"/>
      <c r="PSR37" s="371"/>
      <c r="PSS37" s="371"/>
      <c r="PST37" s="371"/>
      <c r="PSU37" s="371"/>
      <c r="PSV37" s="371"/>
      <c r="PSW37" s="371"/>
      <c r="PSX37" s="371"/>
      <c r="PSY37" s="371"/>
      <c r="PSZ37" s="371"/>
      <c r="PTA37" s="371"/>
      <c r="PTB37" s="371"/>
      <c r="PTC37" s="371"/>
      <c r="PTD37" s="371"/>
      <c r="PTE37" s="371"/>
      <c r="PTF37" s="371"/>
      <c r="PTG37" s="371"/>
      <c r="PTH37" s="371"/>
      <c r="PTI37" s="371"/>
      <c r="PTJ37" s="371"/>
      <c r="PTK37" s="371"/>
      <c r="PTL37" s="371"/>
      <c r="PTM37" s="371"/>
      <c r="PTN37" s="371"/>
      <c r="PTO37" s="371"/>
      <c r="PTP37" s="371"/>
      <c r="PTQ37" s="371"/>
      <c r="PTR37" s="371"/>
      <c r="PTS37" s="371"/>
      <c r="PTT37" s="371"/>
      <c r="PTU37" s="371"/>
      <c r="PTV37" s="371"/>
      <c r="PTW37" s="371"/>
      <c r="PTX37" s="371"/>
      <c r="PTY37" s="371"/>
      <c r="PTZ37" s="371"/>
      <c r="PUA37" s="371"/>
      <c r="PUB37" s="371"/>
      <c r="PUC37" s="371"/>
      <c r="PUD37" s="371"/>
      <c r="PUE37" s="371"/>
      <c r="PUF37" s="371"/>
      <c r="PUG37" s="371"/>
      <c r="PUH37" s="371"/>
      <c r="PUI37" s="371"/>
      <c r="PUJ37" s="371"/>
      <c r="PUK37" s="371"/>
      <c r="PUL37" s="371"/>
      <c r="PUM37" s="371"/>
      <c r="PUN37" s="371"/>
      <c r="PUO37" s="371"/>
      <c r="PUP37" s="371"/>
      <c r="PUQ37" s="371"/>
      <c r="PUR37" s="371"/>
      <c r="PUS37" s="371"/>
      <c r="PUT37" s="371"/>
      <c r="PUU37" s="371"/>
      <c r="PUV37" s="371"/>
      <c r="PUW37" s="371"/>
      <c r="PUX37" s="371"/>
      <c r="PUY37" s="371"/>
      <c r="PUZ37" s="371"/>
      <c r="PVA37" s="371"/>
      <c r="PVB37" s="371"/>
      <c r="PVC37" s="371"/>
      <c r="PVD37" s="371"/>
      <c r="PVE37" s="371"/>
      <c r="PVF37" s="371"/>
      <c r="PVG37" s="371"/>
      <c r="PVH37" s="371"/>
      <c r="PVI37" s="371"/>
      <c r="PVJ37" s="371"/>
      <c r="PVK37" s="371"/>
      <c r="PVL37" s="371"/>
      <c r="PVM37" s="371"/>
      <c r="PVN37" s="371"/>
      <c r="PVO37" s="371"/>
      <c r="PVP37" s="371"/>
      <c r="PVQ37" s="371"/>
      <c r="PVR37" s="371"/>
      <c r="PVS37" s="371"/>
      <c r="PVT37" s="371"/>
      <c r="PVU37" s="371"/>
      <c r="PVV37" s="371"/>
      <c r="PVW37" s="371"/>
      <c r="PVX37" s="371"/>
      <c r="PVY37" s="371"/>
      <c r="PVZ37" s="371"/>
      <c r="PWA37" s="371"/>
      <c r="PWB37" s="371"/>
      <c r="PWC37" s="371"/>
      <c r="PWD37" s="371"/>
      <c r="PWE37" s="371"/>
      <c r="PWF37" s="371"/>
      <c r="PWG37" s="371"/>
      <c r="PWH37" s="371"/>
      <c r="PWI37" s="371"/>
      <c r="PWJ37" s="371"/>
      <c r="PWK37" s="371"/>
      <c r="PWL37" s="371"/>
      <c r="PWM37" s="371"/>
      <c r="PWN37" s="371"/>
      <c r="PWO37" s="371"/>
      <c r="PWP37" s="371"/>
      <c r="PWQ37" s="371"/>
      <c r="PWR37" s="371"/>
      <c r="PWS37" s="371"/>
      <c r="PWT37" s="371"/>
      <c r="PWU37" s="371"/>
      <c r="PWV37" s="371"/>
      <c r="PWW37" s="371"/>
      <c r="PWX37" s="371"/>
      <c r="PWY37" s="371"/>
      <c r="PWZ37" s="371"/>
      <c r="PXA37" s="371"/>
      <c r="PXB37" s="371"/>
      <c r="PXC37" s="371"/>
      <c r="PXD37" s="371"/>
      <c r="PXE37" s="371"/>
      <c r="PXF37" s="371"/>
      <c r="PXG37" s="371"/>
      <c r="PXH37" s="371"/>
      <c r="PXI37" s="371"/>
      <c r="PXJ37" s="371"/>
      <c r="PXK37" s="371"/>
      <c r="PXL37" s="371"/>
      <c r="PXM37" s="371"/>
      <c r="PXN37" s="371"/>
      <c r="PXO37" s="371"/>
      <c r="PXP37" s="371"/>
      <c r="PXQ37" s="371"/>
      <c r="PXR37" s="371"/>
      <c r="PXS37" s="371"/>
      <c r="PXT37" s="371"/>
      <c r="PXU37" s="371"/>
      <c r="PXV37" s="371"/>
      <c r="PXW37" s="371"/>
      <c r="PXX37" s="371"/>
      <c r="PXY37" s="371"/>
      <c r="PXZ37" s="371"/>
      <c r="PYA37" s="371"/>
      <c r="PYB37" s="371"/>
      <c r="PYC37" s="371"/>
      <c r="PYD37" s="371"/>
      <c r="PYE37" s="371"/>
      <c r="PYF37" s="371"/>
      <c r="PYG37" s="371"/>
      <c r="PYH37" s="371"/>
      <c r="PYI37" s="371"/>
      <c r="PYJ37" s="371"/>
      <c r="PYK37" s="371"/>
      <c r="PYL37" s="371"/>
      <c r="PYM37" s="371"/>
      <c r="PYN37" s="371"/>
      <c r="PYO37" s="371"/>
      <c r="PYP37" s="371"/>
      <c r="PYQ37" s="371"/>
      <c r="PYR37" s="371"/>
      <c r="PYS37" s="371"/>
      <c r="PYT37" s="371"/>
      <c r="PYU37" s="371"/>
      <c r="PYV37" s="371"/>
      <c r="PYW37" s="371"/>
      <c r="PYX37" s="371"/>
      <c r="PYY37" s="371"/>
      <c r="PYZ37" s="371"/>
      <c r="PZA37" s="371"/>
      <c r="PZB37" s="371"/>
      <c r="PZC37" s="371"/>
      <c r="PZD37" s="371"/>
      <c r="PZE37" s="371"/>
      <c r="PZF37" s="371"/>
      <c r="PZG37" s="371"/>
      <c r="PZH37" s="371"/>
      <c r="PZI37" s="371"/>
      <c r="PZJ37" s="371"/>
      <c r="PZK37" s="371"/>
      <c r="PZL37" s="371"/>
      <c r="PZM37" s="371"/>
      <c r="PZN37" s="371"/>
      <c r="PZO37" s="371"/>
      <c r="PZP37" s="371"/>
      <c r="PZQ37" s="371"/>
      <c r="PZR37" s="371"/>
      <c r="PZS37" s="371"/>
      <c r="PZT37" s="371"/>
      <c r="PZU37" s="371"/>
      <c r="PZV37" s="371"/>
      <c r="PZW37" s="371"/>
      <c r="PZX37" s="371"/>
      <c r="PZY37" s="371"/>
      <c r="PZZ37" s="371"/>
      <c r="QAA37" s="371"/>
      <c r="QAB37" s="371"/>
      <c r="QAC37" s="371"/>
      <c r="QAD37" s="371"/>
      <c r="QAE37" s="371"/>
      <c r="QAF37" s="371"/>
      <c r="QAG37" s="371"/>
      <c r="QAH37" s="371"/>
      <c r="QAI37" s="371"/>
      <c r="QAJ37" s="371"/>
      <c r="QAK37" s="371"/>
      <c r="QAL37" s="371"/>
      <c r="QAM37" s="371"/>
      <c r="QAN37" s="371"/>
      <c r="QAO37" s="371"/>
      <c r="QAP37" s="371"/>
      <c r="QAQ37" s="371"/>
      <c r="QAR37" s="371"/>
      <c r="QAS37" s="371"/>
      <c r="QAT37" s="371"/>
      <c r="QAU37" s="371"/>
      <c r="QAV37" s="371"/>
      <c r="QAW37" s="371"/>
      <c r="QAX37" s="371"/>
      <c r="QAY37" s="371"/>
      <c r="QAZ37" s="371"/>
      <c r="QBA37" s="371"/>
      <c r="QBB37" s="371"/>
      <c r="QBC37" s="371"/>
      <c r="QBD37" s="371"/>
      <c r="QBE37" s="371"/>
      <c r="QBF37" s="371"/>
      <c r="QBG37" s="371"/>
      <c r="QBH37" s="371"/>
      <c r="QBI37" s="371"/>
      <c r="QBJ37" s="371"/>
      <c r="QBK37" s="371"/>
      <c r="QBL37" s="371"/>
      <c r="QBM37" s="371"/>
      <c r="QBN37" s="371"/>
      <c r="QBO37" s="371"/>
      <c r="QBP37" s="371"/>
      <c r="QBQ37" s="371"/>
      <c r="QBR37" s="371"/>
      <c r="QBS37" s="371"/>
      <c r="QBT37" s="371"/>
      <c r="QBU37" s="371"/>
      <c r="QBV37" s="371"/>
      <c r="QBW37" s="371"/>
      <c r="QBX37" s="371"/>
      <c r="QBY37" s="371"/>
      <c r="QBZ37" s="371"/>
      <c r="QCA37" s="371"/>
      <c r="QCB37" s="371"/>
      <c r="QCC37" s="371"/>
      <c r="QCD37" s="371"/>
      <c r="QCE37" s="371"/>
      <c r="QCF37" s="371"/>
      <c r="QCG37" s="371"/>
      <c r="QCH37" s="371"/>
      <c r="QCI37" s="371"/>
      <c r="QCJ37" s="371"/>
      <c r="QCK37" s="371"/>
      <c r="QCL37" s="371"/>
      <c r="QCM37" s="371"/>
      <c r="QCN37" s="371"/>
      <c r="QCO37" s="371"/>
      <c r="QCP37" s="371"/>
      <c r="QCQ37" s="371"/>
      <c r="QCR37" s="371"/>
      <c r="QCS37" s="371"/>
      <c r="QCT37" s="371"/>
      <c r="QCU37" s="371"/>
      <c r="QCV37" s="371"/>
      <c r="QCW37" s="371"/>
      <c r="QCX37" s="371"/>
      <c r="QCY37" s="371"/>
      <c r="QCZ37" s="371"/>
      <c r="QDA37" s="371"/>
      <c r="QDB37" s="371"/>
      <c r="QDC37" s="371"/>
      <c r="QDD37" s="371"/>
      <c r="QDE37" s="371"/>
      <c r="QDF37" s="371"/>
      <c r="QDG37" s="371"/>
      <c r="QDH37" s="371"/>
      <c r="QDI37" s="371"/>
      <c r="QDJ37" s="371"/>
      <c r="QDK37" s="371"/>
      <c r="QDL37" s="371"/>
      <c r="QDM37" s="371"/>
      <c r="QDN37" s="371"/>
      <c r="QDO37" s="371"/>
      <c r="QDP37" s="371"/>
      <c r="QDQ37" s="371"/>
      <c r="QDR37" s="371"/>
      <c r="QDS37" s="371"/>
      <c r="QDT37" s="371"/>
      <c r="QDU37" s="371"/>
      <c r="QDV37" s="371"/>
      <c r="QDW37" s="371"/>
      <c r="QDX37" s="371"/>
      <c r="QDY37" s="371"/>
      <c r="QDZ37" s="371"/>
      <c r="QEA37" s="371"/>
      <c r="QEB37" s="371"/>
      <c r="QEC37" s="371"/>
      <c r="QED37" s="371"/>
      <c r="QEE37" s="371"/>
      <c r="QEF37" s="371"/>
      <c r="QEG37" s="371"/>
      <c r="QEH37" s="371"/>
      <c r="QEI37" s="371"/>
      <c r="QEJ37" s="371"/>
      <c r="QEK37" s="371"/>
      <c r="QEL37" s="371"/>
      <c r="QEM37" s="371"/>
      <c r="QEN37" s="371"/>
      <c r="QEO37" s="371"/>
      <c r="QEP37" s="371"/>
      <c r="QEQ37" s="371"/>
      <c r="QER37" s="371"/>
      <c r="QES37" s="371"/>
      <c r="QET37" s="371"/>
      <c r="QEU37" s="371"/>
      <c r="QEV37" s="371"/>
      <c r="QEW37" s="371"/>
      <c r="QEX37" s="371"/>
      <c r="QEY37" s="371"/>
      <c r="QEZ37" s="371"/>
      <c r="QFA37" s="371"/>
      <c r="QFB37" s="371"/>
      <c r="QFC37" s="371"/>
      <c r="QFD37" s="371"/>
      <c r="QFE37" s="371"/>
      <c r="QFF37" s="371"/>
      <c r="QFG37" s="371"/>
      <c r="QFH37" s="371"/>
      <c r="QFI37" s="371"/>
      <c r="QFJ37" s="371"/>
      <c r="QFK37" s="371"/>
      <c r="QFL37" s="371"/>
      <c r="QFM37" s="371"/>
      <c r="QFN37" s="371"/>
      <c r="QFO37" s="371"/>
      <c r="QFP37" s="371"/>
      <c r="QFQ37" s="371"/>
      <c r="QFR37" s="371"/>
      <c r="QFS37" s="371"/>
      <c r="QFT37" s="371"/>
      <c r="QFU37" s="371"/>
      <c r="QFV37" s="371"/>
      <c r="QFW37" s="371"/>
      <c r="QFX37" s="371"/>
      <c r="QFY37" s="371"/>
      <c r="QFZ37" s="371"/>
      <c r="QGA37" s="371"/>
      <c r="QGB37" s="371"/>
      <c r="QGC37" s="371"/>
      <c r="QGD37" s="371"/>
      <c r="QGE37" s="371"/>
      <c r="QGF37" s="371"/>
      <c r="QGG37" s="371"/>
      <c r="QGH37" s="371"/>
      <c r="QGI37" s="371"/>
      <c r="QGJ37" s="371"/>
      <c r="QGK37" s="371"/>
      <c r="QGL37" s="371"/>
      <c r="QGM37" s="371"/>
      <c r="QGN37" s="371"/>
      <c r="QGO37" s="371"/>
      <c r="QGP37" s="371"/>
      <c r="QGQ37" s="371"/>
      <c r="QGR37" s="371"/>
      <c r="QGS37" s="371"/>
      <c r="QGT37" s="371"/>
      <c r="QGU37" s="371"/>
      <c r="QGV37" s="371"/>
      <c r="QGW37" s="371"/>
      <c r="QGX37" s="371"/>
      <c r="QGY37" s="371"/>
      <c r="QGZ37" s="371"/>
      <c r="QHA37" s="371"/>
      <c r="QHB37" s="371"/>
      <c r="QHC37" s="371"/>
      <c r="QHD37" s="371"/>
      <c r="QHE37" s="371"/>
      <c r="QHF37" s="371"/>
      <c r="QHG37" s="371"/>
      <c r="QHH37" s="371"/>
      <c r="QHI37" s="371"/>
      <c r="QHJ37" s="371"/>
      <c r="QHK37" s="371"/>
      <c r="QHL37" s="371"/>
      <c r="QHM37" s="371"/>
      <c r="QHN37" s="371"/>
      <c r="QHO37" s="371"/>
      <c r="QHP37" s="371"/>
      <c r="QHQ37" s="371"/>
      <c r="QHR37" s="371"/>
      <c r="QHS37" s="371"/>
      <c r="QHT37" s="371"/>
      <c r="QHU37" s="371"/>
      <c r="QHV37" s="371"/>
      <c r="QHW37" s="371"/>
      <c r="QHX37" s="371"/>
      <c r="QHY37" s="371"/>
      <c r="QHZ37" s="371"/>
      <c r="QIA37" s="371"/>
      <c r="QIB37" s="371"/>
      <c r="QIC37" s="371"/>
      <c r="QID37" s="371"/>
      <c r="QIE37" s="371"/>
      <c r="QIF37" s="371"/>
      <c r="QIG37" s="371"/>
      <c r="QIH37" s="371"/>
      <c r="QII37" s="371"/>
      <c r="QIJ37" s="371"/>
      <c r="QIK37" s="371"/>
      <c r="QIL37" s="371"/>
      <c r="QIM37" s="371"/>
      <c r="QIN37" s="371"/>
      <c r="QIO37" s="371"/>
      <c r="QIP37" s="371"/>
      <c r="QIQ37" s="371"/>
      <c r="QIR37" s="371"/>
      <c r="QIS37" s="371"/>
      <c r="QIT37" s="371"/>
      <c r="QIU37" s="371"/>
      <c r="QIV37" s="371"/>
      <c r="QIW37" s="371"/>
      <c r="QIX37" s="371"/>
      <c r="QIY37" s="371"/>
      <c r="QIZ37" s="371"/>
      <c r="QJA37" s="371"/>
      <c r="QJB37" s="371"/>
      <c r="QJC37" s="371"/>
      <c r="QJD37" s="371"/>
      <c r="QJE37" s="371"/>
      <c r="QJF37" s="371"/>
      <c r="QJG37" s="371"/>
      <c r="QJH37" s="371"/>
      <c r="QJI37" s="371"/>
      <c r="QJJ37" s="371"/>
      <c r="QJK37" s="371"/>
      <c r="QJL37" s="371"/>
      <c r="QJM37" s="371"/>
      <c r="QJN37" s="371"/>
      <c r="QJO37" s="371"/>
      <c r="QJP37" s="371"/>
      <c r="QJQ37" s="371"/>
      <c r="QJR37" s="371"/>
      <c r="QJS37" s="371"/>
      <c r="QJT37" s="371"/>
      <c r="QJU37" s="371"/>
      <c r="QJV37" s="371"/>
      <c r="QJW37" s="371"/>
      <c r="QJX37" s="371"/>
      <c r="QJY37" s="371"/>
      <c r="QJZ37" s="371"/>
      <c r="QKA37" s="371"/>
      <c r="QKB37" s="371"/>
      <c r="QKC37" s="371"/>
      <c r="QKD37" s="371"/>
      <c r="QKE37" s="371"/>
      <c r="QKF37" s="371"/>
      <c r="QKG37" s="371"/>
      <c r="QKH37" s="371"/>
      <c r="QKI37" s="371"/>
      <c r="QKJ37" s="371"/>
      <c r="QKK37" s="371"/>
      <c r="QKL37" s="371"/>
      <c r="QKM37" s="371"/>
      <c r="QKN37" s="371"/>
      <c r="QKO37" s="371"/>
      <c r="QKP37" s="371"/>
      <c r="QKQ37" s="371"/>
      <c r="QKR37" s="371"/>
      <c r="QKS37" s="371"/>
      <c r="QKT37" s="371"/>
      <c r="QKU37" s="371"/>
      <c r="QKV37" s="371"/>
      <c r="QKW37" s="371"/>
      <c r="QKX37" s="371"/>
      <c r="QKY37" s="371"/>
      <c r="QKZ37" s="371"/>
      <c r="QLA37" s="371"/>
      <c r="QLB37" s="371"/>
      <c r="QLC37" s="371"/>
      <c r="QLD37" s="371"/>
      <c r="QLE37" s="371"/>
      <c r="QLF37" s="371"/>
      <c r="QLG37" s="371"/>
      <c r="QLH37" s="371"/>
      <c r="QLI37" s="371"/>
      <c r="QLJ37" s="371"/>
      <c r="QLK37" s="371"/>
      <c r="QLL37" s="371"/>
      <c r="QLM37" s="371"/>
      <c r="QLN37" s="371"/>
      <c r="QLO37" s="371"/>
      <c r="QLP37" s="371"/>
      <c r="QLQ37" s="371"/>
      <c r="QLR37" s="371"/>
      <c r="QLS37" s="371"/>
      <c r="QLT37" s="371"/>
      <c r="QLU37" s="371"/>
      <c r="QLV37" s="371"/>
      <c r="QLW37" s="371"/>
      <c r="QLX37" s="371"/>
      <c r="QLY37" s="371"/>
      <c r="QLZ37" s="371"/>
      <c r="QMA37" s="371"/>
      <c r="QMB37" s="371"/>
      <c r="QMC37" s="371"/>
      <c r="QMD37" s="371"/>
      <c r="QME37" s="371"/>
      <c r="QMF37" s="371"/>
      <c r="QMG37" s="371"/>
      <c r="QMH37" s="371"/>
      <c r="QMI37" s="371"/>
      <c r="QMJ37" s="371"/>
      <c r="QMK37" s="371"/>
      <c r="QML37" s="371"/>
      <c r="QMM37" s="371"/>
      <c r="QMN37" s="371"/>
      <c r="QMO37" s="371"/>
      <c r="QMP37" s="371"/>
      <c r="QMQ37" s="371"/>
      <c r="QMR37" s="371"/>
      <c r="QMS37" s="371"/>
      <c r="QMT37" s="371"/>
      <c r="QMU37" s="371"/>
      <c r="QMV37" s="371"/>
      <c r="QMW37" s="371"/>
      <c r="QMX37" s="371"/>
      <c r="QMY37" s="371"/>
      <c r="QMZ37" s="371"/>
      <c r="QNA37" s="371"/>
      <c r="QNB37" s="371"/>
      <c r="QNC37" s="371"/>
      <c r="QND37" s="371"/>
      <c r="QNE37" s="371"/>
      <c r="QNF37" s="371"/>
      <c r="QNG37" s="371"/>
      <c r="QNH37" s="371"/>
      <c r="QNI37" s="371"/>
      <c r="QNJ37" s="371"/>
      <c r="QNK37" s="371"/>
      <c r="QNL37" s="371"/>
      <c r="QNM37" s="371"/>
      <c r="QNN37" s="371"/>
      <c r="QNO37" s="371"/>
      <c r="QNP37" s="371"/>
      <c r="QNQ37" s="371"/>
      <c r="QNR37" s="371"/>
      <c r="QNS37" s="371"/>
      <c r="QNT37" s="371"/>
      <c r="QNU37" s="371"/>
      <c r="QNV37" s="371"/>
      <c r="QNW37" s="371"/>
      <c r="QNX37" s="371"/>
      <c r="QNY37" s="371"/>
      <c r="QNZ37" s="371"/>
      <c r="QOA37" s="371"/>
      <c r="QOB37" s="371"/>
      <c r="QOC37" s="371"/>
      <c r="QOD37" s="371"/>
      <c r="QOE37" s="371"/>
      <c r="QOF37" s="371"/>
      <c r="QOG37" s="371"/>
      <c r="QOH37" s="371"/>
      <c r="QOI37" s="371"/>
      <c r="QOJ37" s="371"/>
      <c r="QOK37" s="371"/>
      <c r="QOL37" s="371"/>
      <c r="QOM37" s="371"/>
      <c r="QON37" s="371"/>
      <c r="QOO37" s="371"/>
      <c r="QOP37" s="371"/>
      <c r="QOQ37" s="371"/>
      <c r="QOR37" s="371"/>
      <c r="QOS37" s="371"/>
      <c r="QOT37" s="371"/>
      <c r="QOU37" s="371"/>
      <c r="QOV37" s="371"/>
      <c r="QOW37" s="371"/>
      <c r="QOX37" s="371"/>
      <c r="QOY37" s="371"/>
      <c r="QOZ37" s="371"/>
      <c r="QPA37" s="371"/>
      <c r="QPB37" s="371"/>
      <c r="QPC37" s="371"/>
      <c r="QPD37" s="371"/>
      <c r="QPE37" s="371"/>
      <c r="QPF37" s="371"/>
      <c r="QPG37" s="371"/>
      <c r="QPH37" s="371"/>
      <c r="QPI37" s="371"/>
      <c r="QPJ37" s="371"/>
      <c r="QPK37" s="371"/>
      <c r="QPL37" s="371"/>
      <c r="QPM37" s="371"/>
      <c r="QPN37" s="371"/>
      <c r="QPO37" s="371"/>
      <c r="QPP37" s="371"/>
      <c r="QPQ37" s="371"/>
      <c r="QPR37" s="371"/>
      <c r="QPS37" s="371"/>
      <c r="QPT37" s="371"/>
      <c r="QPU37" s="371"/>
      <c r="QPV37" s="371"/>
      <c r="QPW37" s="371"/>
      <c r="QPX37" s="371"/>
      <c r="QPY37" s="371"/>
      <c r="QPZ37" s="371"/>
      <c r="QQA37" s="371"/>
      <c r="QQB37" s="371"/>
      <c r="QQC37" s="371"/>
      <c r="QQD37" s="371"/>
      <c r="QQE37" s="371"/>
      <c r="QQF37" s="371"/>
      <c r="QQG37" s="371"/>
      <c r="QQH37" s="371"/>
      <c r="QQI37" s="371"/>
      <c r="QQJ37" s="371"/>
      <c r="QQK37" s="371"/>
      <c r="QQL37" s="371"/>
      <c r="QQM37" s="371"/>
      <c r="QQN37" s="371"/>
      <c r="QQO37" s="371"/>
      <c r="QQP37" s="371"/>
      <c r="QQQ37" s="371"/>
      <c r="QQR37" s="371"/>
      <c r="QQS37" s="371"/>
      <c r="QQT37" s="371"/>
      <c r="QQU37" s="371"/>
      <c r="QQV37" s="371"/>
      <c r="QQW37" s="371"/>
      <c r="QQX37" s="371"/>
      <c r="QQY37" s="371"/>
      <c r="QQZ37" s="371"/>
      <c r="QRA37" s="371"/>
      <c r="QRB37" s="371"/>
      <c r="QRC37" s="371"/>
      <c r="QRD37" s="371"/>
      <c r="QRE37" s="371"/>
      <c r="QRF37" s="371"/>
      <c r="QRG37" s="371"/>
      <c r="QRH37" s="371"/>
      <c r="QRI37" s="371"/>
      <c r="QRJ37" s="371"/>
      <c r="QRK37" s="371"/>
      <c r="QRL37" s="371"/>
      <c r="QRM37" s="371"/>
      <c r="QRN37" s="371"/>
      <c r="QRO37" s="371"/>
      <c r="QRP37" s="371"/>
      <c r="QRQ37" s="371"/>
      <c r="QRR37" s="371"/>
      <c r="QRS37" s="371"/>
      <c r="QRT37" s="371"/>
      <c r="QRU37" s="371"/>
      <c r="QRV37" s="371"/>
      <c r="QRW37" s="371"/>
      <c r="QRX37" s="371"/>
      <c r="QRY37" s="371"/>
      <c r="QRZ37" s="371"/>
      <c r="QSA37" s="371"/>
      <c r="QSB37" s="371"/>
      <c r="QSC37" s="371"/>
      <c r="QSD37" s="371"/>
      <c r="QSE37" s="371"/>
      <c r="QSF37" s="371"/>
      <c r="QSG37" s="371"/>
      <c r="QSH37" s="371"/>
      <c r="QSI37" s="371"/>
      <c r="QSJ37" s="371"/>
      <c r="QSK37" s="371"/>
      <c r="QSL37" s="371"/>
      <c r="QSM37" s="371"/>
      <c r="QSN37" s="371"/>
      <c r="QSO37" s="371"/>
      <c r="QSP37" s="371"/>
      <c r="QSQ37" s="371"/>
      <c r="QSR37" s="371"/>
      <c r="QSS37" s="371"/>
      <c r="QST37" s="371"/>
      <c r="QSU37" s="371"/>
      <c r="QSV37" s="371"/>
      <c r="QSW37" s="371"/>
      <c r="QSX37" s="371"/>
      <c r="QSY37" s="371"/>
      <c r="QSZ37" s="371"/>
      <c r="QTA37" s="371"/>
      <c r="QTB37" s="371"/>
      <c r="QTC37" s="371"/>
      <c r="QTD37" s="371"/>
      <c r="QTE37" s="371"/>
      <c r="QTF37" s="371"/>
      <c r="QTG37" s="371"/>
      <c r="QTH37" s="371"/>
      <c r="QTI37" s="371"/>
      <c r="QTJ37" s="371"/>
      <c r="QTK37" s="371"/>
      <c r="QTL37" s="371"/>
      <c r="QTM37" s="371"/>
      <c r="QTN37" s="371"/>
      <c r="QTO37" s="371"/>
      <c r="QTP37" s="371"/>
      <c r="QTQ37" s="371"/>
      <c r="QTR37" s="371"/>
      <c r="QTS37" s="371"/>
      <c r="QTT37" s="371"/>
      <c r="QTU37" s="371"/>
      <c r="QTV37" s="371"/>
      <c r="QTW37" s="371"/>
      <c r="QTX37" s="371"/>
      <c r="QTY37" s="371"/>
      <c r="QTZ37" s="371"/>
      <c r="QUA37" s="371"/>
      <c r="QUB37" s="371"/>
      <c r="QUC37" s="371"/>
      <c r="QUD37" s="371"/>
      <c r="QUE37" s="371"/>
      <c r="QUF37" s="371"/>
      <c r="QUG37" s="371"/>
      <c r="QUH37" s="371"/>
      <c r="QUI37" s="371"/>
      <c r="QUJ37" s="371"/>
      <c r="QUK37" s="371"/>
      <c r="QUL37" s="371"/>
      <c r="QUM37" s="371"/>
      <c r="QUN37" s="371"/>
      <c r="QUO37" s="371"/>
      <c r="QUP37" s="371"/>
      <c r="QUQ37" s="371"/>
      <c r="QUR37" s="371"/>
      <c r="QUS37" s="371"/>
      <c r="QUT37" s="371"/>
      <c r="QUU37" s="371"/>
      <c r="QUV37" s="371"/>
      <c r="QUW37" s="371"/>
      <c r="QUX37" s="371"/>
      <c r="QUY37" s="371"/>
      <c r="QUZ37" s="371"/>
      <c r="QVA37" s="371"/>
      <c r="QVB37" s="371"/>
      <c r="QVC37" s="371"/>
      <c r="QVD37" s="371"/>
      <c r="QVE37" s="371"/>
      <c r="QVF37" s="371"/>
      <c r="QVG37" s="371"/>
      <c r="QVH37" s="371"/>
      <c r="QVI37" s="371"/>
      <c r="QVJ37" s="371"/>
      <c r="QVK37" s="371"/>
      <c r="QVL37" s="371"/>
      <c r="QVM37" s="371"/>
      <c r="QVN37" s="371"/>
      <c r="QVO37" s="371"/>
      <c r="QVP37" s="371"/>
      <c r="QVQ37" s="371"/>
      <c r="QVR37" s="371"/>
      <c r="QVS37" s="371"/>
      <c r="QVT37" s="371"/>
      <c r="QVU37" s="371"/>
      <c r="QVV37" s="371"/>
      <c r="QVW37" s="371"/>
      <c r="QVX37" s="371"/>
      <c r="QVY37" s="371"/>
      <c r="QVZ37" s="371"/>
      <c r="QWA37" s="371"/>
      <c r="QWB37" s="371"/>
      <c r="QWC37" s="371"/>
      <c r="QWD37" s="371"/>
      <c r="QWE37" s="371"/>
      <c r="QWF37" s="371"/>
      <c r="QWG37" s="371"/>
      <c r="QWH37" s="371"/>
      <c r="QWI37" s="371"/>
      <c r="QWJ37" s="371"/>
      <c r="QWK37" s="371"/>
      <c r="QWL37" s="371"/>
      <c r="QWM37" s="371"/>
      <c r="QWN37" s="371"/>
      <c r="QWO37" s="371"/>
      <c r="QWP37" s="371"/>
      <c r="QWQ37" s="371"/>
      <c r="QWR37" s="371"/>
      <c r="QWS37" s="371"/>
      <c r="QWT37" s="371"/>
      <c r="QWU37" s="371"/>
      <c r="QWV37" s="371"/>
      <c r="QWW37" s="371"/>
      <c r="QWX37" s="371"/>
      <c r="QWY37" s="371"/>
      <c r="QWZ37" s="371"/>
      <c r="QXA37" s="371"/>
      <c r="QXB37" s="371"/>
      <c r="QXC37" s="371"/>
      <c r="QXD37" s="371"/>
      <c r="QXE37" s="371"/>
      <c r="QXF37" s="371"/>
      <c r="QXG37" s="371"/>
      <c r="QXH37" s="371"/>
      <c r="QXI37" s="371"/>
      <c r="QXJ37" s="371"/>
      <c r="QXK37" s="371"/>
      <c r="QXL37" s="371"/>
      <c r="QXM37" s="371"/>
      <c r="QXN37" s="371"/>
      <c r="QXO37" s="371"/>
      <c r="QXP37" s="371"/>
      <c r="QXQ37" s="371"/>
      <c r="QXR37" s="371"/>
      <c r="QXS37" s="371"/>
      <c r="QXT37" s="371"/>
      <c r="QXU37" s="371"/>
      <c r="QXV37" s="371"/>
      <c r="QXW37" s="371"/>
      <c r="QXX37" s="371"/>
      <c r="QXY37" s="371"/>
      <c r="QXZ37" s="371"/>
      <c r="QYA37" s="371"/>
      <c r="QYB37" s="371"/>
      <c r="QYC37" s="371"/>
      <c r="QYD37" s="371"/>
      <c r="QYE37" s="371"/>
      <c r="QYF37" s="371"/>
      <c r="QYG37" s="371"/>
      <c r="QYH37" s="371"/>
      <c r="QYI37" s="371"/>
      <c r="QYJ37" s="371"/>
      <c r="QYK37" s="371"/>
      <c r="QYL37" s="371"/>
      <c r="QYM37" s="371"/>
      <c r="QYN37" s="371"/>
      <c r="QYO37" s="371"/>
      <c r="QYP37" s="371"/>
      <c r="QYQ37" s="371"/>
      <c r="QYR37" s="371"/>
      <c r="QYS37" s="371"/>
      <c r="QYT37" s="371"/>
      <c r="QYU37" s="371"/>
      <c r="QYV37" s="371"/>
      <c r="QYW37" s="371"/>
      <c r="QYX37" s="371"/>
      <c r="QYY37" s="371"/>
      <c r="QYZ37" s="371"/>
      <c r="QZA37" s="371"/>
      <c r="QZB37" s="371"/>
      <c r="QZC37" s="371"/>
      <c r="QZD37" s="371"/>
      <c r="QZE37" s="371"/>
      <c r="QZF37" s="371"/>
      <c r="QZG37" s="371"/>
      <c r="QZH37" s="371"/>
      <c r="QZI37" s="371"/>
      <c r="QZJ37" s="371"/>
      <c r="QZK37" s="371"/>
      <c r="QZL37" s="371"/>
      <c r="QZM37" s="371"/>
      <c r="QZN37" s="371"/>
      <c r="QZO37" s="371"/>
      <c r="QZP37" s="371"/>
      <c r="QZQ37" s="371"/>
      <c r="QZR37" s="371"/>
      <c r="QZS37" s="371"/>
      <c r="QZT37" s="371"/>
      <c r="QZU37" s="371"/>
      <c r="QZV37" s="371"/>
      <c r="QZW37" s="371"/>
      <c r="QZX37" s="371"/>
      <c r="QZY37" s="371"/>
      <c r="QZZ37" s="371"/>
      <c r="RAA37" s="371"/>
      <c r="RAB37" s="371"/>
      <c r="RAC37" s="371"/>
      <c r="RAD37" s="371"/>
      <c r="RAE37" s="371"/>
      <c r="RAF37" s="371"/>
      <c r="RAG37" s="371"/>
      <c r="RAH37" s="371"/>
      <c r="RAI37" s="371"/>
      <c r="RAJ37" s="371"/>
      <c r="RAK37" s="371"/>
      <c r="RAL37" s="371"/>
      <c r="RAM37" s="371"/>
      <c r="RAN37" s="371"/>
      <c r="RAO37" s="371"/>
      <c r="RAP37" s="371"/>
      <c r="RAQ37" s="371"/>
      <c r="RAR37" s="371"/>
      <c r="RAS37" s="371"/>
      <c r="RAT37" s="371"/>
      <c r="RAU37" s="371"/>
      <c r="RAV37" s="371"/>
      <c r="RAW37" s="371"/>
      <c r="RAX37" s="371"/>
      <c r="RAY37" s="371"/>
      <c r="RAZ37" s="371"/>
      <c r="RBA37" s="371"/>
      <c r="RBB37" s="371"/>
      <c r="RBC37" s="371"/>
      <c r="RBD37" s="371"/>
      <c r="RBE37" s="371"/>
      <c r="RBF37" s="371"/>
      <c r="RBG37" s="371"/>
      <c r="RBH37" s="371"/>
      <c r="RBI37" s="371"/>
      <c r="RBJ37" s="371"/>
      <c r="RBK37" s="371"/>
      <c r="RBL37" s="371"/>
      <c r="RBM37" s="371"/>
      <c r="RBN37" s="371"/>
      <c r="RBO37" s="371"/>
      <c r="RBP37" s="371"/>
      <c r="RBQ37" s="371"/>
      <c r="RBR37" s="371"/>
      <c r="RBS37" s="371"/>
      <c r="RBT37" s="371"/>
      <c r="RBU37" s="371"/>
      <c r="RBV37" s="371"/>
      <c r="RBW37" s="371"/>
      <c r="RBX37" s="371"/>
      <c r="RBY37" s="371"/>
      <c r="RBZ37" s="371"/>
      <c r="RCA37" s="371"/>
      <c r="RCB37" s="371"/>
      <c r="RCC37" s="371"/>
      <c r="RCD37" s="371"/>
      <c r="RCE37" s="371"/>
      <c r="RCF37" s="371"/>
      <c r="RCG37" s="371"/>
      <c r="RCH37" s="371"/>
      <c r="RCI37" s="371"/>
      <c r="RCJ37" s="371"/>
      <c r="RCK37" s="371"/>
      <c r="RCL37" s="371"/>
      <c r="RCM37" s="371"/>
      <c r="RCN37" s="371"/>
      <c r="RCO37" s="371"/>
      <c r="RCP37" s="371"/>
      <c r="RCQ37" s="371"/>
      <c r="RCR37" s="371"/>
      <c r="RCS37" s="371"/>
      <c r="RCT37" s="371"/>
      <c r="RCU37" s="371"/>
      <c r="RCV37" s="371"/>
      <c r="RCW37" s="371"/>
      <c r="RCX37" s="371"/>
      <c r="RCY37" s="371"/>
      <c r="RCZ37" s="371"/>
      <c r="RDA37" s="371"/>
      <c r="RDB37" s="371"/>
      <c r="RDC37" s="371"/>
      <c r="RDD37" s="371"/>
      <c r="RDE37" s="371"/>
      <c r="RDF37" s="371"/>
      <c r="RDG37" s="371"/>
      <c r="RDH37" s="371"/>
      <c r="RDI37" s="371"/>
      <c r="RDJ37" s="371"/>
      <c r="RDK37" s="371"/>
      <c r="RDL37" s="371"/>
      <c r="RDM37" s="371"/>
      <c r="RDN37" s="371"/>
      <c r="RDO37" s="371"/>
      <c r="RDP37" s="371"/>
      <c r="RDQ37" s="371"/>
      <c r="RDR37" s="371"/>
      <c r="RDS37" s="371"/>
      <c r="RDT37" s="371"/>
      <c r="RDU37" s="371"/>
      <c r="RDV37" s="371"/>
      <c r="RDW37" s="371"/>
      <c r="RDX37" s="371"/>
      <c r="RDY37" s="371"/>
      <c r="RDZ37" s="371"/>
      <c r="REA37" s="371"/>
      <c r="REB37" s="371"/>
      <c r="REC37" s="371"/>
      <c r="RED37" s="371"/>
      <c r="REE37" s="371"/>
      <c r="REF37" s="371"/>
      <c r="REG37" s="371"/>
      <c r="REH37" s="371"/>
      <c r="REI37" s="371"/>
      <c r="REJ37" s="371"/>
      <c r="REK37" s="371"/>
      <c r="REL37" s="371"/>
      <c r="REM37" s="371"/>
      <c r="REN37" s="371"/>
      <c r="REO37" s="371"/>
      <c r="REP37" s="371"/>
      <c r="REQ37" s="371"/>
      <c r="RER37" s="371"/>
      <c r="RES37" s="371"/>
      <c r="RET37" s="371"/>
      <c r="REU37" s="371"/>
      <c r="REV37" s="371"/>
      <c r="REW37" s="371"/>
      <c r="REX37" s="371"/>
      <c r="REY37" s="371"/>
      <c r="REZ37" s="371"/>
      <c r="RFA37" s="371"/>
      <c r="RFB37" s="371"/>
      <c r="RFC37" s="371"/>
      <c r="RFD37" s="371"/>
      <c r="RFE37" s="371"/>
      <c r="RFF37" s="371"/>
      <c r="RFG37" s="371"/>
      <c r="RFH37" s="371"/>
      <c r="RFI37" s="371"/>
      <c r="RFJ37" s="371"/>
      <c r="RFK37" s="371"/>
      <c r="RFL37" s="371"/>
      <c r="RFM37" s="371"/>
      <c r="RFN37" s="371"/>
      <c r="RFO37" s="371"/>
      <c r="RFP37" s="371"/>
      <c r="RFQ37" s="371"/>
      <c r="RFR37" s="371"/>
      <c r="RFS37" s="371"/>
      <c r="RFT37" s="371"/>
      <c r="RFU37" s="371"/>
      <c r="RFV37" s="371"/>
      <c r="RFW37" s="371"/>
      <c r="RFX37" s="371"/>
      <c r="RFY37" s="371"/>
      <c r="RFZ37" s="371"/>
      <c r="RGA37" s="371"/>
      <c r="RGB37" s="371"/>
      <c r="RGC37" s="371"/>
      <c r="RGD37" s="371"/>
      <c r="RGE37" s="371"/>
      <c r="RGF37" s="371"/>
      <c r="RGG37" s="371"/>
      <c r="RGH37" s="371"/>
      <c r="RGI37" s="371"/>
      <c r="RGJ37" s="371"/>
      <c r="RGK37" s="371"/>
      <c r="RGL37" s="371"/>
      <c r="RGM37" s="371"/>
      <c r="RGN37" s="371"/>
      <c r="RGO37" s="371"/>
      <c r="RGP37" s="371"/>
      <c r="RGQ37" s="371"/>
      <c r="RGR37" s="371"/>
      <c r="RGS37" s="371"/>
      <c r="RGT37" s="371"/>
      <c r="RGU37" s="371"/>
      <c r="RGV37" s="371"/>
      <c r="RGW37" s="371"/>
      <c r="RGX37" s="371"/>
      <c r="RGY37" s="371"/>
      <c r="RGZ37" s="371"/>
      <c r="RHA37" s="371"/>
      <c r="RHB37" s="371"/>
      <c r="RHC37" s="371"/>
      <c r="RHD37" s="371"/>
      <c r="RHE37" s="371"/>
      <c r="RHF37" s="371"/>
      <c r="RHG37" s="371"/>
      <c r="RHH37" s="371"/>
      <c r="RHI37" s="371"/>
      <c r="RHJ37" s="371"/>
      <c r="RHK37" s="371"/>
      <c r="RHL37" s="371"/>
      <c r="RHM37" s="371"/>
      <c r="RHN37" s="371"/>
      <c r="RHO37" s="371"/>
      <c r="RHP37" s="371"/>
      <c r="RHQ37" s="371"/>
      <c r="RHR37" s="371"/>
      <c r="RHS37" s="371"/>
      <c r="RHT37" s="371"/>
      <c r="RHU37" s="371"/>
      <c r="RHV37" s="371"/>
      <c r="RHW37" s="371"/>
      <c r="RHX37" s="371"/>
      <c r="RHY37" s="371"/>
      <c r="RHZ37" s="371"/>
      <c r="RIA37" s="371"/>
      <c r="RIB37" s="371"/>
      <c r="RIC37" s="371"/>
      <c r="RID37" s="371"/>
      <c r="RIE37" s="371"/>
      <c r="RIF37" s="371"/>
      <c r="RIG37" s="371"/>
      <c r="RIH37" s="371"/>
      <c r="RII37" s="371"/>
      <c r="RIJ37" s="371"/>
      <c r="RIK37" s="371"/>
      <c r="RIL37" s="371"/>
      <c r="RIM37" s="371"/>
      <c r="RIN37" s="371"/>
      <c r="RIO37" s="371"/>
      <c r="RIP37" s="371"/>
      <c r="RIQ37" s="371"/>
      <c r="RIR37" s="371"/>
      <c r="RIS37" s="371"/>
      <c r="RIT37" s="371"/>
      <c r="RIU37" s="371"/>
      <c r="RIV37" s="371"/>
      <c r="RIW37" s="371"/>
      <c r="RIX37" s="371"/>
      <c r="RIY37" s="371"/>
      <c r="RIZ37" s="371"/>
      <c r="RJA37" s="371"/>
      <c r="RJB37" s="371"/>
      <c r="RJC37" s="371"/>
      <c r="RJD37" s="371"/>
      <c r="RJE37" s="371"/>
      <c r="RJF37" s="371"/>
      <c r="RJG37" s="371"/>
      <c r="RJH37" s="371"/>
      <c r="RJI37" s="371"/>
      <c r="RJJ37" s="371"/>
      <c r="RJK37" s="371"/>
      <c r="RJL37" s="371"/>
      <c r="RJM37" s="371"/>
      <c r="RJN37" s="371"/>
      <c r="RJO37" s="371"/>
      <c r="RJP37" s="371"/>
      <c r="RJQ37" s="371"/>
      <c r="RJR37" s="371"/>
      <c r="RJS37" s="371"/>
      <c r="RJT37" s="371"/>
      <c r="RJU37" s="371"/>
      <c r="RJV37" s="371"/>
      <c r="RJW37" s="371"/>
      <c r="RJX37" s="371"/>
      <c r="RJY37" s="371"/>
      <c r="RJZ37" s="371"/>
      <c r="RKA37" s="371"/>
      <c r="RKB37" s="371"/>
      <c r="RKC37" s="371"/>
      <c r="RKD37" s="371"/>
      <c r="RKE37" s="371"/>
      <c r="RKF37" s="371"/>
      <c r="RKG37" s="371"/>
      <c r="RKH37" s="371"/>
      <c r="RKI37" s="371"/>
      <c r="RKJ37" s="371"/>
      <c r="RKK37" s="371"/>
      <c r="RKL37" s="371"/>
      <c r="RKM37" s="371"/>
      <c r="RKN37" s="371"/>
      <c r="RKO37" s="371"/>
      <c r="RKP37" s="371"/>
      <c r="RKQ37" s="371"/>
      <c r="RKR37" s="371"/>
      <c r="RKS37" s="371"/>
      <c r="RKT37" s="371"/>
      <c r="RKU37" s="371"/>
      <c r="RKV37" s="371"/>
      <c r="RKW37" s="371"/>
      <c r="RKX37" s="371"/>
      <c r="RKY37" s="371"/>
      <c r="RKZ37" s="371"/>
      <c r="RLA37" s="371"/>
      <c r="RLB37" s="371"/>
      <c r="RLC37" s="371"/>
      <c r="RLD37" s="371"/>
      <c r="RLE37" s="371"/>
      <c r="RLF37" s="371"/>
      <c r="RLG37" s="371"/>
      <c r="RLH37" s="371"/>
      <c r="RLI37" s="371"/>
      <c r="RLJ37" s="371"/>
      <c r="RLK37" s="371"/>
      <c r="RLL37" s="371"/>
      <c r="RLM37" s="371"/>
      <c r="RLN37" s="371"/>
      <c r="RLO37" s="371"/>
      <c r="RLP37" s="371"/>
      <c r="RLQ37" s="371"/>
      <c r="RLR37" s="371"/>
      <c r="RLS37" s="371"/>
      <c r="RLT37" s="371"/>
      <c r="RLU37" s="371"/>
      <c r="RLV37" s="371"/>
      <c r="RLW37" s="371"/>
      <c r="RLX37" s="371"/>
      <c r="RLY37" s="371"/>
      <c r="RLZ37" s="371"/>
      <c r="RMA37" s="371"/>
      <c r="RMB37" s="371"/>
      <c r="RMC37" s="371"/>
      <c r="RMD37" s="371"/>
      <c r="RME37" s="371"/>
      <c r="RMF37" s="371"/>
      <c r="RMG37" s="371"/>
      <c r="RMH37" s="371"/>
      <c r="RMI37" s="371"/>
      <c r="RMJ37" s="371"/>
      <c r="RMK37" s="371"/>
      <c r="RML37" s="371"/>
      <c r="RMM37" s="371"/>
      <c r="RMN37" s="371"/>
      <c r="RMO37" s="371"/>
      <c r="RMP37" s="371"/>
      <c r="RMQ37" s="371"/>
      <c r="RMR37" s="371"/>
      <c r="RMS37" s="371"/>
      <c r="RMT37" s="371"/>
      <c r="RMU37" s="371"/>
      <c r="RMV37" s="371"/>
      <c r="RMW37" s="371"/>
      <c r="RMX37" s="371"/>
      <c r="RMY37" s="371"/>
      <c r="RMZ37" s="371"/>
      <c r="RNA37" s="371"/>
      <c r="RNB37" s="371"/>
      <c r="RNC37" s="371"/>
      <c r="RND37" s="371"/>
      <c r="RNE37" s="371"/>
      <c r="RNF37" s="371"/>
      <c r="RNG37" s="371"/>
      <c r="RNH37" s="371"/>
      <c r="RNI37" s="371"/>
      <c r="RNJ37" s="371"/>
      <c r="RNK37" s="371"/>
      <c r="RNL37" s="371"/>
      <c r="RNM37" s="371"/>
      <c r="RNN37" s="371"/>
      <c r="RNO37" s="371"/>
      <c r="RNP37" s="371"/>
      <c r="RNQ37" s="371"/>
      <c r="RNR37" s="371"/>
      <c r="RNS37" s="371"/>
      <c r="RNT37" s="371"/>
      <c r="RNU37" s="371"/>
      <c r="RNV37" s="371"/>
      <c r="RNW37" s="371"/>
      <c r="RNX37" s="371"/>
      <c r="RNY37" s="371"/>
      <c r="RNZ37" s="371"/>
      <c r="ROA37" s="371"/>
      <c r="ROB37" s="371"/>
      <c r="ROC37" s="371"/>
      <c r="ROD37" s="371"/>
      <c r="ROE37" s="371"/>
      <c r="ROF37" s="371"/>
      <c r="ROG37" s="371"/>
      <c r="ROH37" s="371"/>
      <c r="ROI37" s="371"/>
      <c r="ROJ37" s="371"/>
      <c r="ROK37" s="371"/>
      <c r="ROL37" s="371"/>
      <c r="ROM37" s="371"/>
      <c r="RON37" s="371"/>
      <c r="ROO37" s="371"/>
      <c r="ROP37" s="371"/>
      <c r="ROQ37" s="371"/>
      <c r="ROR37" s="371"/>
      <c r="ROS37" s="371"/>
      <c r="ROT37" s="371"/>
      <c r="ROU37" s="371"/>
      <c r="ROV37" s="371"/>
      <c r="ROW37" s="371"/>
      <c r="ROX37" s="371"/>
      <c r="ROY37" s="371"/>
      <c r="ROZ37" s="371"/>
      <c r="RPA37" s="371"/>
      <c r="RPB37" s="371"/>
      <c r="RPC37" s="371"/>
      <c r="RPD37" s="371"/>
      <c r="RPE37" s="371"/>
      <c r="RPF37" s="371"/>
      <c r="RPG37" s="371"/>
      <c r="RPH37" s="371"/>
      <c r="RPI37" s="371"/>
      <c r="RPJ37" s="371"/>
      <c r="RPK37" s="371"/>
      <c r="RPL37" s="371"/>
      <c r="RPM37" s="371"/>
      <c r="RPN37" s="371"/>
      <c r="RPO37" s="371"/>
      <c r="RPP37" s="371"/>
      <c r="RPQ37" s="371"/>
      <c r="RPR37" s="371"/>
      <c r="RPS37" s="371"/>
      <c r="RPT37" s="371"/>
      <c r="RPU37" s="371"/>
      <c r="RPV37" s="371"/>
      <c r="RPW37" s="371"/>
      <c r="RPX37" s="371"/>
      <c r="RPY37" s="371"/>
      <c r="RPZ37" s="371"/>
      <c r="RQA37" s="371"/>
      <c r="RQB37" s="371"/>
      <c r="RQC37" s="371"/>
      <c r="RQD37" s="371"/>
      <c r="RQE37" s="371"/>
      <c r="RQF37" s="371"/>
      <c r="RQG37" s="371"/>
      <c r="RQH37" s="371"/>
      <c r="RQI37" s="371"/>
      <c r="RQJ37" s="371"/>
      <c r="RQK37" s="371"/>
      <c r="RQL37" s="371"/>
      <c r="RQM37" s="371"/>
      <c r="RQN37" s="371"/>
      <c r="RQO37" s="371"/>
      <c r="RQP37" s="371"/>
      <c r="RQQ37" s="371"/>
      <c r="RQR37" s="371"/>
      <c r="RQS37" s="371"/>
      <c r="RQT37" s="371"/>
      <c r="RQU37" s="371"/>
      <c r="RQV37" s="371"/>
      <c r="RQW37" s="371"/>
      <c r="RQX37" s="371"/>
      <c r="RQY37" s="371"/>
      <c r="RQZ37" s="371"/>
      <c r="RRA37" s="371"/>
      <c r="RRB37" s="371"/>
      <c r="RRC37" s="371"/>
      <c r="RRD37" s="371"/>
      <c r="RRE37" s="371"/>
      <c r="RRF37" s="371"/>
      <c r="RRG37" s="371"/>
      <c r="RRH37" s="371"/>
      <c r="RRI37" s="371"/>
      <c r="RRJ37" s="371"/>
      <c r="RRK37" s="371"/>
      <c r="RRL37" s="371"/>
      <c r="RRM37" s="371"/>
      <c r="RRN37" s="371"/>
      <c r="RRO37" s="371"/>
      <c r="RRP37" s="371"/>
      <c r="RRQ37" s="371"/>
      <c r="RRR37" s="371"/>
      <c r="RRS37" s="371"/>
      <c r="RRT37" s="371"/>
      <c r="RRU37" s="371"/>
      <c r="RRV37" s="371"/>
      <c r="RRW37" s="371"/>
      <c r="RRX37" s="371"/>
      <c r="RRY37" s="371"/>
      <c r="RRZ37" s="371"/>
      <c r="RSA37" s="371"/>
      <c r="RSB37" s="371"/>
      <c r="RSC37" s="371"/>
      <c r="RSD37" s="371"/>
      <c r="RSE37" s="371"/>
      <c r="RSF37" s="371"/>
      <c r="RSG37" s="371"/>
      <c r="RSH37" s="371"/>
      <c r="RSI37" s="371"/>
      <c r="RSJ37" s="371"/>
      <c r="RSK37" s="371"/>
      <c r="RSL37" s="371"/>
      <c r="RSM37" s="371"/>
      <c r="RSN37" s="371"/>
      <c r="RSO37" s="371"/>
      <c r="RSP37" s="371"/>
      <c r="RSQ37" s="371"/>
      <c r="RSR37" s="371"/>
      <c r="RSS37" s="371"/>
      <c r="RST37" s="371"/>
      <c r="RSU37" s="371"/>
      <c r="RSV37" s="371"/>
      <c r="RSW37" s="371"/>
      <c r="RSX37" s="371"/>
      <c r="RSY37" s="371"/>
      <c r="RSZ37" s="371"/>
      <c r="RTA37" s="371"/>
      <c r="RTB37" s="371"/>
      <c r="RTC37" s="371"/>
      <c r="RTD37" s="371"/>
      <c r="RTE37" s="371"/>
      <c r="RTF37" s="371"/>
      <c r="RTG37" s="371"/>
      <c r="RTH37" s="371"/>
      <c r="RTI37" s="371"/>
      <c r="RTJ37" s="371"/>
      <c r="RTK37" s="371"/>
      <c r="RTL37" s="371"/>
      <c r="RTM37" s="371"/>
      <c r="RTN37" s="371"/>
      <c r="RTO37" s="371"/>
      <c r="RTP37" s="371"/>
      <c r="RTQ37" s="371"/>
      <c r="RTR37" s="371"/>
      <c r="RTS37" s="371"/>
      <c r="RTT37" s="371"/>
      <c r="RTU37" s="371"/>
      <c r="RTV37" s="371"/>
      <c r="RTW37" s="371"/>
      <c r="RTX37" s="371"/>
      <c r="RTY37" s="371"/>
      <c r="RTZ37" s="371"/>
      <c r="RUA37" s="371"/>
      <c r="RUB37" s="371"/>
      <c r="RUC37" s="371"/>
      <c r="RUD37" s="371"/>
      <c r="RUE37" s="371"/>
      <c r="RUF37" s="371"/>
      <c r="RUG37" s="371"/>
      <c r="RUH37" s="371"/>
      <c r="RUI37" s="371"/>
      <c r="RUJ37" s="371"/>
      <c r="RUK37" s="371"/>
      <c r="RUL37" s="371"/>
      <c r="RUM37" s="371"/>
      <c r="RUN37" s="371"/>
      <c r="RUO37" s="371"/>
      <c r="RUP37" s="371"/>
      <c r="RUQ37" s="371"/>
      <c r="RUR37" s="371"/>
      <c r="RUS37" s="371"/>
      <c r="RUT37" s="371"/>
      <c r="RUU37" s="371"/>
      <c r="RUV37" s="371"/>
      <c r="RUW37" s="371"/>
      <c r="RUX37" s="371"/>
      <c r="RUY37" s="371"/>
      <c r="RUZ37" s="371"/>
      <c r="RVA37" s="371"/>
      <c r="RVB37" s="371"/>
      <c r="RVC37" s="371"/>
      <c r="RVD37" s="371"/>
      <c r="RVE37" s="371"/>
      <c r="RVF37" s="371"/>
      <c r="RVG37" s="371"/>
      <c r="RVH37" s="371"/>
      <c r="RVI37" s="371"/>
      <c r="RVJ37" s="371"/>
      <c r="RVK37" s="371"/>
      <c r="RVL37" s="371"/>
      <c r="RVM37" s="371"/>
      <c r="RVN37" s="371"/>
      <c r="RVO37" s="371"/>
      <c r="RVP37" s="371"/>
      <c r="RVQ37" s="371"/>
      <c r="RVR37" s="371"/>
      <c r="RVS37" s="371"/>
      <c r="RVT37" s="371"/>
      <c r="RVU37" s="371"/>
      <c r="RVV37" s="371"/>
      <c r="RVW37" s="371"/>
      <c r="RVX37" s="371"/>
      <c r="RVY37" s="371"/>
      <c r="RVZ37" s="371"/>
      <c r="RWA37" s="371"/>
      <c r="RWB37" s="371"/>
      <c r="RWC37" s="371"/>
      <c r="RWD37" s="371"/>
      <c r="RWE37" s="371"/>
      <c r="RWF37" s="371"/>
      <c r="RWG37" s="371"/>
      <c r="RWH37" s="371"/>
      <c r="RWI37" s="371"/>
      <c r="RWJ37" s="371"/>
      <c r="RWK37" s="371"/>
      <c r="RWL37" s="371"/>
      <c r="RWM37" s="371"/>
      <c r="RWN37" s="371"/>
      <c r="RWO37" s="371"/>
      <c r="RWP37" s="371"/>
      <c r="RWQ37" s="371"/>
      <c r="RWR37" s="371"/>
      <c r="RWS37" s="371"/>
      <c r="RWT37" s="371"/>
      <c r="RWU37" s="371"/>
      <c r="RWV37" s="371"/>
      <c r="RWW37" s="371"/>
      <c r="RWX37" s="371"/>
      <c r="RWY37" s="371"/>
      <c r="RWZ37" s="371"/>
      <c r="RXA37" s="371"/>
      <c r="RXB37" s="371"/>
      <c r="RXC37" s="371"/>
      <c r="RXD37" s="371"/>
      <c r="RXE37" s="371"/>
      <c r="RXF37" s="371"/>
      <c r="RXG37" s="371"/>
      <c r="RXH37" s="371"/>
      <c r="RXI37" s="371"/>
      <c r="RXJ37" s="371"/>
      <c r="RXK37" s="371"/>
      <c r="RXL37" s="371"/>
      <c r="RXM37" s="371"/>
      <c r="RXN37" s="371"/>
      <c r="RXO37" s="371"/>
      <c r="RXP37" s="371"/>
      <c r="RXQ37" s="371"/>
      <c r="RXR37" s="371"/>
      <c r="RXS37" s="371"/>
      <c r="RXT37" s="371"/>
      <c r="RXU37" s="371"/>
      <c r="RXV37" s="371"/>
      <c r="RXW37" s="371"/>
      <c r="RXX37" s="371"/>
      <c r="RXY37" s="371"/>
      <c r="RXZ37" s="371"/>
      <c r="RYA37" s="371"/>
      <c r="RYB37" s="371"/>
      <c r="RYC37" s="371"/>
      <c r="RYD37" s="371"/>
      <c r="RYE37" s="371"/>
      <c r="RYF37" s="371"/>
      <c r="RYG37" s="371"/>
      <c r="RYH37" s="371"/>
      <c r="RYI37" s="371"/>
      <c r="RYJ37" s="371"/>
      <c r="RYK37" s="371"/>
      <c r="RYL37" s="371"/>
      <c r="RYM37" s="371"/>
      <c r="RYN37" s="371"/>
      <c r="RYO37" s="371"/>
      <c r="RYP37" s="371"/>
      <c r="RYQ37" s="371"/>
      <c r="RYR37" s="371"/>
      <c r="RYS37" s="371"/>
      <c r="RYT37" s="371"/>
      <c r="RYU37" s="371"/>
      <c r="RYV37" s="371"/>
      <c r="RYW37" s="371"/>
      <c r="RYX37" s="371"/>
      <c r="RYY37" s="371"/>
      <c r="RYZ37" s="371"/>
      <c r="RZA37" s="371"/>
      <c r="RZB37" s="371"/>
      <c r="RZC37" s="371"/>
      <c r="RZD37" s="371"/>
      <c r="RZE37" s="371"/>
      <c r="RZF37" s="371"/>
      <c r="RZG37" s="371"/>
      <c r="RZH37" s="371"/>
      <c r="RZI37" s="371"/>
      <c r="RZJ37" s="371"/>
      <c r="RZK37" s="371"/>
      <c r="RZL37" s="371"/>
      <c r="RZM37" s="371"/>
      <c r="RZN37" s="371"/>
      <c r="RZO37" s="371"/>
      <c r="RZP37" s="371"/>
      <c r="RZQ37" s="371"/>
      <c r="RZR37" s="371"/>
      <c r="RZS37" s="371"/>
      <c r="RZT37" s="371"/>
      <c r="RZU37" s="371"/>
      <c r="RZV37" s="371"/>
      <c r="RZW37" s="371"/>
      <c r="RZX37" s="371"/>
      <c r="RZY37" s="371"/>
      <c r="RZZ37" s="371"/>
      <c r="SAA37" s="371"/>
      <c r="SAB37" s="371"/>
      <c r="SAC37" s="371"/>
      <c r="SAD37" s="371"/>
      <c r="SAE37" s="371"/>
      <c r="SAF37" s="371"/>
      <c r="SAG37" s="371"/>
      <c r="SAH37" s="371"/>
      <c r="SAI37" s="371"/>
      <c r="SAJ37" s="371"/>
      <c r="SAK37" s="371"/>
      <c r="SAL37" s="371"/>
      <c r="SAM37" s="371"/>
      <c r="SAN37" s="371"/>
      <c r="SAO37" s="371"/>
      <c r="SAP37" s="371"/>
      <c r="SAQ37" s="371"/>
      <c r="SAR37" s="371"/>
      <c r="SAS37" s="371"/>
      <c r="SAT37" s="371"/>
      <c r="SAU37" s="371"/>
      <c r="SAV37" s="371"/>
      <c r="SAW37" s="371"/>
      <c r="SAX37" s="371"/>
      <c r="SAY37" s="371"/>
      <c r="SAZ37" s="371"/>
      <c r="SBA37" s="371"/>
      <c r="SBB37" s="371"/>
      <c r="SBC37" s="371"/>
      <c r="SBD37" s="371"/>
      <c r="SBE37" s="371"/>
      <c r="SBF37" s="371"/>
      <c r="SBG37" s="371"/>
      <c r="SBH37" s="371"/>
      <c r="SBI37" s="371"/>
      <c r="SBJ37" s="371"/>
      <c r="SBK37" s="371"/>
      <c r="SBL37" s="371"/>
      <c r="SBM37" s="371"/>
      <c r="SBN37" s="371"/>
      <c r="SBO37" s="371"/>
      <c r="SBP37" s="371"/>
      <c r="SBQ37" s="371"/>
      <c r="SBR37" s="371"/>
      <c r="SBS37" s="371"/>
      <c r="SBT37" s="371"/>
      <c r="SBU37" s="371"/>
      <c r="SBV37" s="371"/>
      <c r="SBW37" s="371"/>
      <c r="SBX37" s="371"/>
      <c r="SBY37" s="371"/>
      <c r="SBZ37" s="371"/>
      <c r="SCA37" s="371"/>
      <c r="SCB37" s="371"/>
      <c r="SCC37" s="371"/>
      <c r="SCD37" s="371"/>
      <c r="SCE37" s="371"/>
      <c r="SCF37" s="371"/>
      <c r="SCG37" s="371"/>
      <c r="SCH37" s="371"/>
      <c r="SCI37" s="371"/>
      <c r="SCJ37" s="371"/>
      <c r="SCK37" s="371"/>
      <c r="SCL37" s="371"/>
      <c r="SCM37" s="371"/>
      <c r="SCN37" s="371"/>
      <c r="SCO37" s="371"/>
      <c r="SCP37" s="371"/>
      <c r="SCQ37" s="371"/>
      <c r="SCR37" s="371"/>
      <c r="SCS37" s="371"/>
      <c r="SCT37" s="371"/>
      <c r="SCU37" s="371"/>
      <c r="SCV37" s="371"/>
      <c r="SCW37" s="371"/>
      <c r="SCX37" s="371"/>
      <c r="SCY37" s="371"/>
      <c r="SCZ37" s="371"/>
      <c r="SDA37" s="371"/>
      <c r="SDB37" s="371"/>
      <c r="SDC37" s="371"/>
      <c r="SDD37" s="371"/>
      <c r="SDE37" s="371"/>
      <c r="SDF37" s="371"/>
      <c r="SDG37" s="371"/>
      <c r="SDH37" s="371"/>
      <c r="SDI37" s="371"/>
      <c r="SDJ37" s="371"/>
      <c r="SDK37" s="371"/>
      <c r="SDL37" s="371"/>
      <c r="SDM37" s="371"/>
      <c r="SDN37" s="371"/>
      <c r="SDO37" s="371"/>
      <c r="SDP37" s="371"/>
      <c r="SDQ37" s="371"/>
      <c r="SDR37" s="371"/>
      <c r="SDS37" s="371"/>
      <c r="SDT37" s="371"/>
      <c r="SDU37" s="371"/>
      <c r="SDV37" s="371"/>
      <c r="SDW37" s="371"/>
      <c r="SDX37" s="371"/>
      <c r="SDY37" s="371"/>
      <c r="SDZ37" s="371"/>
      <c r="SEA37" s="371"/>
      <c r="SEB37" s="371"/>
      <c r="SEC37" s="371"/>
      <c r="SED37" s="371"/>
      <c r="SEE37" s="371"/>
      <c r="SEF37" s="371"/>
      <c r="SEG37" s="371"/>
      <c r="SEH37" s="371"/>
      <c r="SEI37" s="371"/>
      <c r="SEJ37" s="371"/>
      <c r="SEK37" s="371"/>
      <c r="SEL37" s="371"/>
      <c r="SEM37" s="371"/>
      <c r="SEN37" s="371"/>
      <c r="SEO37" s="371"/>
      <c r="SEP37" s="371"/>
      <c r="SEQ37" s="371"/>
      <c r="SER37" s="371"/>
      <c r="SES37" s="371"/>
      <c r="SET37" s="371"/>
      <c r="SEU37" s="371"/>
      <c r="SEV37" s="371"/>
      <c r="SEW37" s="371"/>
      <c r="SEX37" s="371"/>
      <c r="SEY37" s="371"/>
      <c r="SEZ37" s="371"/>
      <c r="SFA37" s="371"/>
      <c r="SFB37" s="371"/>
      <c r="SFC37" s="371"/>
      <c r="SFD37" s="371"/>
      <c r="SFE37" s="371"/>
      <c r="SFF37" s="371"/>
      <c r="SFG37" s="371"/>
      <c r="SFH37" s="371"/>
      <c r="SFI37" s="371"/>
      <c r="SFJ37" s="371"/>
      <c r="SFK37" s="371"/>
      <c r="SFL37" s="371"/>
      <c r="SFM37" s="371"/>
      <c r="SFN37" s="371"/>
      <c r="SFO37" s="371"/>
      <c r="SFP37" s="371"/>
      <c r="SFQ37" s="371"/>
      <c r="SFR37" s="371"/>
      <c r="SFS37" s="371"/>
      <c r="SFT37" s="371"/>
      <c r="SFU37" s="371"/>
      <c r="SFV37" s="371"/>
      <c r="SFW37" s="371"/>
      <c r="SFX37" s="371"/>
      <c r="SFY37" s="371"/>
      <c r="SFZ37" s="371"/>
      <c r="SGA37" s="371"/>
      <c r="SGB37" s="371"/>
      <c r="SGC37" s="371"/>
      <c r="SGD37" s="371"/>
      <c r="SGE37" s="371"/>
      <c r="SGF37" s="371"/>
      <c r="SGG37" s="371"/>
      <c r="SGH37" s="371"/>
      <c r="SGI37" s="371"/>
      <c r="SGJ37" s="371"/>
      <c r="SGK37" s="371"/>
      <c r="SGL37" s="371"/>
      <c r="SGM37" s="371"/>
      <c r="SGN37" s="371"/>
      <c r="SGO37" s="371"/>
      <c r="SGP37" s="371"/>
      <c r="SGQ37" s="371"/>
      <c r="SGR37" s="371"/>
      <c r="SGS37" s="371"/>
      <c r="SGT37" s="371"/>
      <c r="SGU37" s="371"/>
      <c r="SGV37" s="371"/>
      <c r="SGW37" s="371"/>
      <c r="SGX37" s="371"/>
      <c r="SGY37" s="371"/>
      <c r="SGZ37" s="371"/>
      <c r="SHA37" s="371"/>
      <c r="SHB37" s="371"/>
      <c r="SHC37" s="371"/>
      <c r="SHD37" s="371"/>
      <c r="SHE37" s="371"/>
      <c r="SHF37" s="371"/>
      <c r="SHG37" s="371"/>
      <c r="SHH37" s="371"/>
      <c r="SHI37" s="371"/>
      <c r="SHJ37" s="371"/>
      <c r="SHK37" s="371"/>
      <c r="SHL37" s="371"/>
      <c r="SHM37" s="371"/>
      <c r="SHN37" s="371"/>
      <c r="SHO37" s="371"/>
      <c r="SHP37" s="371"/>
      <c r="SHQ37" s="371"/>
      <c r="SHR37" s="371"/>
      <c r="SHS37" s="371"/>
      <c r="SHT37" s="371"/>
      <c r="SHU37" s="371"/>
      <c r="SHV37" s="371"/>
      <c r="SHW37" s="371"/>
      <c r="SHX37" s="371"/>
      <c r="SHY37" s="371"/>
      <c r="SHZ37" s="371"/>
      <c r="SIA37" s="371"/>
      <c r="SIB37" s="371"/>
      <c r="SIC37" s="371"/>
      <c r="SID37" s="371"/>
      <c r="SIE37" s="371"/>
      <c r="SIF37" s="371"/>
      <c r="SIG37" s="371"/>
      <c r="SIH37" s="371"/>
      <c r="SII37" s="371"/>
      <c r="SIJ37" s="371"/>
      <c r="SIK37" s="371"/>
      <c r="SIL37" s="371"/>
      <c r="SIM37" s="371"/>
      <c r="SIN37" s="371"/>
      <c r="SIO37" s="371"/>
      <c r="SIP37" s="371"/>
      <c r="SIQ37" s="371"/>
      <c r="SIR37" s="371"/>
      <c r="SIS37" s="371"/>
      <c r="SIT37" s="371"/>
      <c r="SIU37" s="371"/>
      <c r="SIV37" s="371"/>
      <c r="SIW37" s="371"/>
      <c r="SIX37" s="371"/>
      <c r="SIY37" s="371"/>
      <c r="SIZ37" s="371"/>
      <c r="SJA37" s="371"/>
      <c r="SJB37" s="371"/>
      <c r="SJC37" s="371"/>
      <c r="SJD37" s="371"/>
      <c r="SJE37" s="371"/>
      <c r="SJF37" s="371"/>
      <c r="SJG37" s="371"/>
      <c r="SJH37" s="371"/>
      <c r="SJI37" s="371"/>
      <c r="SJJ37" s="371"/>
      <c r="SJK37" s="371"/>
      <c r="SJL37" s="371"/>
      <c r="SJM37" s="371"/>
      <c r="SJN37" s="371"/>
      <c r="SJO37" s="371"/>
      <c r="SJP37" s="371"/>
      <c r="SJQ37" s="371"/>
      <c r="SJR37" s="371"/>
      <c r="SJS37" s="371"/>
      <c r="SJT37" s="371"/>
      <c r="SJU37" s="371"/>
      <c r="SJV37" s="371"/>
      <c r="SJW37" s="371"/>
      <c r="SJX37" s="371"/>
      <c r="SJY37" s="371"/>
      <c r="SJZ37" s="371"/>
      <c r="SKA37" s="371"/>
      <c r="SKB37" s="371"/>
      <c r="SKC37" s="371"/>
      <c r="SKD37" s="371"/>
      <c r="SKE37" s="371"/>
      <c r="SKF37" s="371"/>
      <c r="SKG37" s="371"/>
      <c r="SKH37" s="371"/>
      <c r="SKI37" s="371"/>
      <c r="SKJ37" s="371"/>
      <c r="SKK37" s="371"/>
      <c r="SKL37" s="371"/>
      <c r="SKM37" s="371"/>
      <c r="SKN37" s="371"/>
      <c r="SKO37" s="371"/>
      <c r="SKP37" s="371"/>
      <c r="SKQ37" s="371"/>
      <c r="SKR37" s="371"/>
      <c r="SKS37" s="371"/>
      <c r="SKT37" s="371"/>
      <c r="SKU37" s="371"/>
      <c r="SKV37" s="371"/>
      <c r="SKW37" s="371"/>
      <c r="SKX37" s="371"/>
      <c r="SKY37" s="371"/>
      <c r="SKZ37" s="371"/>
      <c r="SLA37" s="371"/>
      <c r="SLB37" s="371"/>
      <c r="SLC37" s="371"/>
      <c r="SLD37" s="371"/>
      <c r="SLE37" s="371"/>
      <c r="SLF37" s="371"/>
      <c r="SLG37" s="371"/>
      <c r="SLH37" s="371"/>
      <c r="SLI37" s="371"/>
      <c r="SLJ37" s="371"/>
      <c r="SLK37" s="371"/>
      <c r="SLL37" s="371"/>
      <c r="SLM37" s="371"/>
      <c r="SLN37" s="371"/>
      <c r="SLO37" s="371"/>
      <c r="SLP37" s="371"/>
      <c r="SLQ37" s="371"/>
      <c r="SLR37" s="371"/>
      <c r="SLS37" s="371"/>
      <c r="SLT37" s="371"/>
      <c r="SLU37" s="371"/>
      <c r="SLV37" s="371"/>
      <c r="SLW37" s="371"/>
      <c r="SLX37" s="371"/>
      <c r="SLY37" s="371"/>
      <c r="SLZ37" s="371"/>
      <c r="SMA37" s="371"/>
      <c r="SMB37" s="371"/>
      <c r="SMC37" s="371"/>
      <c r="SMD37" s="371"/>
      <c r="SME37" s="371"/>
      <c r="SMF37" s="371"/>
      <c r="SMG37" s="371"/>
      <c r="SMH37" s="371"/>
      <c r="SMI37" s="371"/>
      <c r="SMJ37" s="371"/>
      <c r="SMK37" s="371"/>
      <c r="SML37" s="371"/>
      <c r="SMM37" s="371"/>
      <c r="SMN37" s="371"/>
      <c r="SMO37" s="371"/>
      <c r="SMP37" s="371"/>
      <c r="SMQ37" s="371"/>
      <c r="SMR37" s="371"/>
      <c r="SMS37" s="371"/>
      <c r="SMT37" s="371"/>
      <c r="SMU37" s="371"/>
      <c r="SMV37" s="371"/>
      <c r="SMW37" s="371"/>
      <c r="SMX37" s="371"/>
      <c r="SMY37" s="371"/>
      <c r="SMZ37" s="371"/>
      <c r="SNA37" s="371"/>
      <c r="SNB37" s="371"/>
      <c r="SNC37" s="371"/>
      <c r="SND37" s="371"/>
      <c r="SNE37" s="371"/>
      <c r="SNF37" s="371"/>
      <c r="SNG37" s="371"/>
      <c r="SNH37" s="371"/>
      <c r="SNI37" s="371"/>
      <c r="SNJ37" s="371"/>
      <c r="SNK37" s="371"/>
      <c r="SNL37" s="371"/>
      <c r="SNM37" s="371"/>
      <c r="SNN37" s="371"/>
      <c r="SNO37" s="371"/>
      <c r="SNP37" s="371"/>
      <c r="SNQ37" s="371"/>
      <c r="SNR37" s="371"/>
      <c r="SNS37" s="371"/>
      <c r="SNT37" s="371"/>
      <c r="SNU37" s="371"/>
      <c r="SNV37" s="371"/>
      <c r="SNW37" s="371"/>
      <c r="SNX37" s="371"/>
      <c r="SNY37" s="371"/>
      <c r="SNZ37" s="371"/>
      <c r="SOA37" s="371"/>
      <c r="SOB37" s="371"/>
      <c r="SOC37" s="371"/>
      <c r="SOD37" s="371"/>
      <c r="SOE37" s="371"/>
      <c r="SOF37" s="371"/>
      <c r="SOG37" s="371"/>
      <c r="SOH37" s="371"/>
      <c r="SOI37" s="371"/>
      <c r="SOJ37" s="371"/>
      <c r="SOK37" s="371"/>
      <c r="SOL37" s="371"/>
      <c r="SOM37" s="371"/>
      <c r="SON37" s="371"/>
      <c r="SOO37" s="371"/>
      <c r="SOP37" s="371"/>
      <c r="SOQ37" s="371"/>
      <c r="SOR37" s="371"/>
      <c r="SOS37" s="371"/>
      <c r="SOT37" s="371"/>
      <c r="SOU37" s="371"/>
      <c r="SOV37" s="371"/>
      <c r="SOW37" s="371"/>
      <c r="SOX37" s="371"/>
      <c r="SOY37" s="371"/>
      <c r="SOZ37" s="371"/>
      <c r="SPA37" s="371"/>
      <c r="SPB37" s="371"/>
      <c r="SPC37" s="371"/>
      <c r="SPD37" s="371"/>
      <c r="SPE37" s="371"/>
      <c r="SPF37" s="371"/>
      <c r="SPG37" s="371"/>
      <c r="SPH37" s="371"/>
      <c r="SPI37" s="371"/>
      <c r="SPJ37" s="371"/>
      <c r="SPK37" s="371"/>
      <c r="SPL37" s="371"/>
      <c r="SPM37" s="371"/>
      <c r="SPN37" s="371"/>
      <c r="SPO37" s="371"/>
      <c r="SPP37" s="371"/>
      <c r="SPQ37" s="371"/>
      <c r="SPR37" s="371"/>
      <c r="SPS37" s="371"/>
      <c r="SPT37" s="371"/>
      <c r="SPU37" s="371"/>
      <c r="SPV37" s="371"/>
      <c r="SPW37" s="371"/>
      <c r="SPX37" s="371"/>
      <c r="SPY37" s="371"/>
      <c r="SPZ37" s="371"/>
      <c r="SQA37" s="371"/>
      <c r="SQB37" s="371"/>
      <c r="SQC37" s="371"/>
      <c r="SQD37" s="371"/>
      <c r="SQE37" s="371"/>
      <c r="SQF37" s="371"/>
      <c r="SQG37" s="371"/>
      <c r="SQH37" s="371"/>
      <c r="SQI37" s="371"/>
      <c r="SQJ37" s="371"/>
      <c r="SQK37" s="371"/>
      <c r="SQL37" s="371"/>
      <c r="SQM37" s="371"/>
      <c r="SQN37" s="371"/>
      <c r="SQO37" s="371"/>
      <c r="SQP37" s="371"/>
      <c r="SQQ37" s="371"/>
      <c r="SQR37" s="371"/>
      <c r="SQS37" s="371"/>
      <c r="SQT37" s="371"/>
      <c r="SQU37" s="371"/>
      <c r="SQV37" s="371"/>
      <c r="SQW37" s="371"/>
      <c r="SQX37" s="371"/>
      <c r="SQY37" s="371"/>
      <c r="SQZ37" s="371"/>
      <c r="SRA37" s="371"/>
      <c r="SRB37" s="371"/>
      <c r="SRC37" s="371"/>
      <c r="SRD37" s="371"/>
      <c r="SRE37" s="371"/>
      <c r="SRF37" s="371"/>
      <c r="SRG37" s="371"/>
      <c r="SRH37" s="371"/>
      <c r="SRI37" s="371"/>
      <c r="SRJ37" s="371"/>
      <c r="SRK37" s="371"/>
      <c r="SRL37" s="371"/>
      <c r="SRM37" s="371"/>
      <c r="SRN37" s="371"/>
      <c r="SRO37" s="371"/>
      <c r="SRP37" s="371"/>
      <c r="SRQ37" s="371"/>
      <c r="SRR37" s="371"/>
      <c r="SRS37" s="371"/>
      <c r="SRT37" s="371"/>
      <c r="SRU37" s="371"/>
      <c r="SRV37" s="371"/>
      <c r="SRW37" s="371"/>
      <c r="SRX37" s="371"/>
      <c r="SRY37" s="371"/>
      <c r="SRZ37" s="371"/>
      <c r="SSA37" s="371"/>
      <c r="SSB37" s="371"/>
      <c r="SSC37" s="371"/>
      <c r="SSD37" s="371"/>
      <c r="SSE37" s="371"/>
      <c r="SSF37" s="371"/>
      <c r="SSG37" s="371"/>
      <c r="SSH37" s="371"/>
      <c r="SSI37" s="371"/>
      <c r="SSJ37" s="371"/>
      <c r="SSK37" s="371"/>
      <c r="SSL37" s="371"/>
      <c r="SSM37" s="371"/>
      <c r="SSN37" s="371"/>
      <c r="SSO37" s="371"/>
      <c r="SSP37" s="371"/>
      <c r="SSQ37" s="371"/>
      <c r="SSR37" s="371"/>
      <c r="SSS37" s="371"/>
      <c r="SST37" s="371"/>
      <c r="SSU37" s="371"/>
      <c r="SSV37" s="371"/>
      <c r="SSW37" s="371"/>
      <c r="SSX37" s="371"/>
      <c r="SSY37" s="371"/>
      <c r="SSZ37" s="371"/>
      <c r="STA37" s="371"/>
      <c r="STB37" s="371"/>
      <c r="STC37" s="371"/>
      <c r="STD37" s="371"/>
      <c r="STE37" s="371"/>
      <c r="STF37" s="371"/>
      <c r="STG37" s="371"/>
      <c r="STH37" s="371"/>
      <c r="STI37" s="371"/>
      <c r="STJ37" s="371"/>
      <c r="STK37" s="371"/>
      <c r="STL37" s="371"/>
      <c r="STM37" s="371"/>
      <c r="STN37" s="371"/>
      <c r="STO37" s="371"/>
      <c r="STP37" s="371"/>
      <c r="STQ37" s="371"/>
      <c r="STR37" s="371"/>
      <c r="STS37" s="371"/>
      <c r="STT37" s="371"/>
      <c r="STU37" s="371"/>
      <c r="STV37" s="371"/>
      <c r="STW37" s="371"/>
      <c r="STX37" s="371"/>
      <c r="STY37" s="371"/>
      <c r="STZ37" s="371"/>
      <c r="SUA37" s="371"/>
      <c r="SUB37" s="371"/>
      <c r="SUC37" s="371"/>
      <c r="SUD37" s="371"/>
      <c r="SUE37" s="371"/>
      <c r="SUF37" s="371"/>
      <c r="SUG37" s="371"/>
      <c r="SUH37" s="371"/>
      <c r="SUI37" s="371"/>
      <c r="SUJ37" s="371"/>
      <c r="SUK37" s="371"/>
      <c r="SUL37" s="371"/>
      <c r="SUM37" s="371"/>
      <c r="SUN37" s="371"/>
      <c r="SUO37" s="371"/>
      <c r="SUP37" s="371"/>
      <c r="SUQ37" s="371"/>
      <c r="SUR37" s="371"/>
      <c r="SUS37" s="371"/>
      <c r="SUT37" s="371"/>
      <c r="SUU37" s="371"/>
      <c r="SUV37" s="371"/>
      <c r="SUW37" s="371"/>
      <c r="SUX37" s="371"/>
      <c r="SUY37" s="371"/>
      <c r="SUZ37" s="371"/>
      <c r="SVA37" s="371"/>
      <c r="SVB37" s="371"/>
      <c r="SVC37" s="371"/>
      <c r="SVD37" s="371"/>
      <c r="SVE37" s="371"/>
      <c r="SVF37" s="371"/>
      <c r="SVG37" s="371"/>
      <c r="SVH37" s="371"/>
      <c r="SVI37" s="371"/>
      <c r="SVJ37" s="371"/>
      <c r="SVK37" s="371"/>
      <c r="SVL37" s="371"/>
      <c r="SVM37" s="371"/>
      <c r="SVN37" s="371"/>
      <c r="SVO37" s="371"/>
      <c r="SVP37" s="371"/>
      <c r="SVQ37" s="371"/>
      <c r="SVR37" s="371"/>
      <c r="SVS37" s="371"/>
      <c r="SVT37" s="371"/>
      <c r="SVU37" s="371"/>
      <c r="SVV37" s="371"/>
      <c r="SVW37" s="371"/>
      <c r="SVX37" s="371"/>
      <c r="SVY37" s="371"/>
      <c r="SVZ37" s="371"/>
      <c r="SWA37" s="371"/>
      <c r="SWB37" s="371"/>
      <c r="SWC37" s="371"/>
      <c r="SWD37" s="371"/>
      <c r="SWE37" s="371"/>
      <c r="SWF37" s="371"/>
      <c r="SWG37" s="371"/>
      <c r="SWH37" s="371"/>
      <c r="SWI37" s="371"/>
      <c r="SWJ37" s="371"/>
      <c r="SWK37" s="371"/>
      <c r="SWL37" s="371"/>
      <c r="SWM37" s="371"/>
      <c r="SWN37" s="371"/>
      <c r="SWO37" s="371"/>
      <c r="SWP37" s="371"/>
      <c r="SWQ37" s="371"/>
      <c r="SWR37" s="371"/>
      <c r="SWS37" s="371"/>
      <c r="SWT37" s="371"/>
      <c r="SWU37" s="371"/>
      <c r="SWV37" s="371"/>
      <c r="SWW37" s="371"/>
      <c r="SWX37" s="371"/>
      <c r="SWY37" s="371"/>
      <c r="SWZ37" s="371"/>
      <c r="SXA37" s="371"/>
      <c r="SXB37" s="371"/>
      <c r="SXC37" s="371"/>
      <c r="SXD37" s="371"/>
      <c r="SXE37" s="371"/>
      <c r="SXF37" s="371"/>
      <c r="SXG37" s="371"/>
      <c r="SXH37" s="371"/>
      <c r="SXI37" s="371"/>
      <c r="SXJ37" s="371"/>
      <c r="SXK37" s="371"/>
      <c r="SXL37" s="371"/>
      <c r="SXM37" s="371"/>
      <c r="SXN37" s="371"/>
      <c r="SXO37" s="371"/>
      <c r="SXP37" s="371"/>
      <c r="SXQ37" s="371"/>
      <c r="SXR37" s="371"/>
      <c r="SXS37" s="371"/>
      <c r="SXT37" s="371"/>
      <c r="SXU37" s="371"/>
      <c r="SXV37" s="371"/>
      <c r="SXW37" s="371"/>
      <c r="SXX37" s="371"/>
      <c r="SXY37" s="371"/>
      <c r="SXZ37" s="371"/>
      <c r="SYA37" s="371"/>
      <c r="SYB37" s="371"/>
      <c r="SYC37" s="371"/>
      <c r="SYD37" s="371"/>
      <c r="SYE37" s="371"/>
      <c r="SYF37" s="371"/>
      <c r="SYG37" s="371"/>
      <c r="SYH37" s="371"/>
      <c r="SYI37" s="371"/>
      <c r="SYJ37" s="371"/>
      <c r="SYK37" s="371"/>
      <c r="SYL37" s="371"/>
      <c r="SYM37" s="371"/>
      <c r="SYN37" s="371"/>
      <c r="SYO37" s="371"/>
      <c r="SYP37" s="371"/>
      <c r="SYQ37" s="371"/>
      <c r="SYR37" s="371"/>
      <c r="SYS37" s="371"/>
      <c r="SYT37" s="371"/>
      <c r="SYU37" s="371"/>
      <c r="SYV37" s="371"/>
      <c r="SYW37" s="371"/>
      <c r="SYX37" s="371"/>
      <c r="SYY37" s="371"/>
      <c r="SYZ37" s="371"/>
      <c r="SZA37" s="371"/>
      <c r="SZB37" s="371"/>
      <c r="SZC37" s="371"/>
      <c r="SZD37" s="371"/>
      <c r="SZE37" s="371"/>
      <c r="SZF37" s="371"/>
      <c r="SZG37" s="371"/>
      <c r="SZH37" s="371"/>
      <c r="SZI37" s="371"/>
      <c r="SZJ37" s="371"/>
      <c r="SZK37" s="371"/>
      <c r="SZL37" s="371"/>
      <c r="SZM37" s="371"/>
      <c r="SZN37" s="371"/>
      <c r="SZO37" s="371"/>
      <c r="SZP37" s="371"/>
      <c r="SZQ37" s="371"/>
      <c r="SZR37" s="371"/>
      <c r="SZS37" s="371"/>
      <c r="SZT37" s="371"/>
      <c r="SZU37" s="371"/>
      <c r="SZV37" s="371"/>
      <c r="SZW37" s="371"/>
      <c r="SZX37" s="371"/>
      <c r="SZY37" s="371"/>
      <c r="SZZ37" s="371"/>
      <c r="TAA37" s="371"/>
      <c r="TAB37" s="371"/>
      <c r="TAC37" s="371"/>
      <c r="TAD37" s="371"/>
      <c r="TAE37" s="371"/>
      <c r="TAF37" s="371"/>
      <c r="TAG37" s="371"/>
      <c r="TAH37" s="371"/>
      <c r="TAI37" s="371"/>
      <c r="TAJ37" s="371"/>
      <c r="TAK37" s="371"/>
      <c r="TAL37" s="371"/>
      <c r="TAM37" s="371"/>
      <c r="TAN37" s="371"/>
      <c r="TAO37" s="371"/>
      <c r="TAP37" s="371"/>
      <c r="TAQ37" s="371"/>
      <c r="TAR37" s="371"/>
      <c r="TAS37" s="371"/>
      <c r="TAT37" s="371"/>
      <c r="TAU37" s="371"/>
      <c r="TAV37" s="371"/>
      <c r="TAW37" s="371"/>
      <c r="TAX37" s="371"/>
      <c r="TAY37" s="371"/>
      <c r="TAZ37" s="371"/>
      <c r="TBA37" s="371"/>
      <c r="TBB37" s="371"/>
      <c r="TBC37" s="371"/>
      <c r="TBD37" s="371"/>
      <c r="TBE37" s="371"/>
      <c r="TBF37" s="371"/>
      <c r="TBG37" s="371"/>
      <c r="TBH37" s="371"/>
      <c r="TBI37" s="371"/>
      <c r="TBJ37" s="371"/>
      <c r="TBK37" s="371"/>
      <c r="TBL37" s="371"/>
      <c r="TBM37" s="371"/>
      <c r="TBN37" s="371"/>
      <c r="TBO37" s="371"/>
      <c r="TBP37" s="371"/>
      <c r="TBQ37" s="371"/>
      <c r="TBR37" s="371"/>
      <c r="TBS37" s="371"/>
      <c r="TBT37" s="371"/>
      <c r="TBU37" s="371"/>
      <c r="TBV37" s="371"/>
      <c r="TBW37" s="371"/>
      <c r="TBX37" s="371"/>
      <c r="TBY37" s="371"/>
      <c r="TBZ37" s="371"/>
      <c r="TCA37" s="371"/>
      <c r="TCB37" s="371"/>
      <c r="TCC37" s="371"/>
      <c r="TCD37" s="371"/>
      <c r="TCE37" s="371"/>
      <c r="TCF37" s="371"/>
      <c r="TCG37" s="371"/>
      <c r="TCH37" s="371"/>
      <c r="TCI37" s="371"/>
      <c r="TCJ37" s="371"/>
      <c r="TCK37" s="371"/>
      <c r="TCL37" s="371"/>
      <c r="TCM37" s="371"/>
      <c r="TCN37" s="371"/>
      <c r="TCO37" s="371"/>
      <c r="TCP37" s="371"/>
      <c r="TCQ37" s="371"/>
      <c r="TCR37" s="371"/>
      <c r="TCS37" s="371"/>
      <c r="TCT37" s="371"/>
      <c r="TCU37" s="371"/>
      <c r="TCV37" s="371"/>
      <c r="TCW37" s="371"/>
      <c r="TCX37" s="371"/>
      <c r="TCY37" s="371"/>
      <c r="TCZ37" s="371"/>
      <c r="TDA37" s="371"/>
      <c r="TDB37" s="371"/>
      <c r="TDC37" s="371"/>
      <c r="TDD37" s="371"/>
      <c r="TDE37" s="371"/>
      <c r="TDF37" s="371"/>
      <c r="TDG37" s="371"/>
      <c r="TDH37" s="371"/>
      <c r="TDI37" s="371"/>
      <c r="TDJ37" s="371"/>
      <c r="TDK37" s="371"/>
      <c r="TDL37" s="371"/>
      <c r="TDM37" s="371"/>
      <c r="TDN37" s="371"/>
      <c r="TDO37" s="371"/>
      <c r="TDP37" s="371"/>
      <c r="TDQ37" s="371"/>
      <c r="TDR37" s="371"/>
      <c r="TDS37" s="371"/>
      <c r="TDT37" s="371"/>
      <c r="TDU37" s="371"/>
      <c r="TDV37" s="371"/>
      <c r="TDW37" s="371"/>
      <c r="TDX37" s="371"/>
      <c r="TDY37" s="371"/>
      <c r="TDZ37" s="371"/>
      <c r="TEA37" s="371"/>
      <c r="TEB37" s="371"/>
      <c r="TEC37" s="371"/>
      <c r="TED37" s="371"/>
      <c r="TEE37" s="371"/>
      <c r="TEF37" s="371"/>
      <c r="TEG37" s="371"/>
      <c r="TEH37" s="371"/>
      <c r="TEI37" s="371"/>
      <c r="TEJ37" s="371"/>
      <c r="TEK37" s="371"/>
      <c r="TEL37" s="371"/>
      <c r="TEM37" s="371"/>
      <c r="TEN37" s="371"/>
      <c r="TEO37" s="371"/>
      <c r="TEP37" s="371"/>
      <c r="TEQ37" s="371"/>
      <c r="TER37" s="371"/>
      <c r="TES37" s="371"/>
      <c r="TET37" s="371"/>
      <c r="TEU37" s="371"/>
      <c r="TEV37" s="371"/>
      <c r="TEW37" s="371"/>
      <c r="TEX37" s="371"/>
      <c r="TEY37" s="371"/>
      <c r="TEZ37" s="371"/>
      <c r="TFA37" s="371"/>
      <c r="TFB37" s="371"/>
      <c r="TFC37" s="371"/>
      <c r="TFD37" s="371"/>
      <c r="TFE37" s="371"/>
      <c r="TFF37" s="371"/>
      <c r="TFG37" s="371"/>
      <c r="TFH37" s="371"/>
      <c r="TFI37" s="371"/>
      <c r="TFJ37" s="371"/>
      <c r="TFK37" s="371"/>
      <c r="TFL37" s="371"/>
      <c r="TFM37" s="371"/>
      <c r="TFN37" s="371"/>
      <c r="TFO37" s="371"/>
      <c r="TFP37" s="371"/>
      <c r="TFQ37" s="371"/>
      <c r="TFR37" s="371"/>
      <c r="TFS37" s="371"/>
      <c r="TFT37" s="371"/>
      <c r="TFU37" s="371"/>
      <c r="TFV37" s="371"/>
      <c r="TFW37" s="371"/>
      <c r="TFX37" s="371"/>
      <c r="TFY37" s="371"/>
      <c r="TFZ37" s="371"/>
      <c r="TGA37" s="371"/>
      <c r="TGB37" s="371"/>
      <c r="TGC37" s="371"/>
      <c r="TGD37" s="371"/>
      <c r="TGE37" s="371"/>
      <c r="TGF37" s="371"/>
      <c r="TGG37" s="371"/>
      <c r="TGH37" s="371"/>
      <c r="TGI37" s="371"/>
      <c r="TGJ37" s="371"/>
      <c r="TGK37" s="371"/>
      <c r="TGL37" s="371"/>
      <c r="TGM37" s="371"/>
      <c r="TGN37" s="371"/>
      <c r="TGO37" s="371"/>
      <c r="TGP37" s="371"/>
      <c r="TGQ37" s="371"/>
      <c r="TGR37" s="371"/>
      <c r="TGS37" s="371"/>
      <c r="TGT37" s="371"/>
      <c r="TGU37" s="371"/>
      <c r="TGV37" s="371"/>
      <c r="TGW37" s="371"/>
      <c r="TGX37" s="371"/>
      <c r="TGY37" s="371"/>
      <c r="TGZ37" s="371"/>
      <c r="THA37" s="371"/>
      <c r="THB37" s="371"/>
      <c r="THC37" s="371"/>
      <c r="THD37" s="371"/>
      <c r="THE37" s="371"/>
      <c r="THF37" s="371"/>
      <c r="THG37" s="371"/>
      <c r="THH37" s="371"/>
      <c r="THI37" s="371"/>
      <c r="THJ37" s="371"/>
      <c r="THK37" s="371"/>
      <c r="THL37" s="371"/>
      <c r="THM37" s="371"/>
      <c r="THN37" s="371"/>
      <c r="THO37" s="371"/>
      <c r="THP37" s="371"/>
      <c r="THQ37" s="371"/>
      <c r="THR37" s="371"/>
      <c r="THS37" s="371"/>
      <c r="THT37" s="371"/>
      <c r="THU37" s="371"/>
      <c r="THV37" s="371"/>
      <c r="THW37" s="371"/>
      <c r="THX37" s="371"/>
      <c r="THY37" s="371"/>
      <c r="THZ37" s="371"/>
      <c r="TIA37" s="371"/>
      <c r="TIB37" s="371"/>
      <c r="TIC37" s="371"/>
      <c r="TID37" s="371"/>
      <c r="TIE37" s="371"/>
      <c r="TIF37" s="371"/>
      <c r="TIG37" s="371"/>
      <c r="TIH37" s="371"/>
      <c r="TII37" s="371"/>
      <c r="TIJ37" s="371"/>
      <c r="TIK37" s="371"/>
      <c r="TIL37" s="371"/>
      <c r="TIM37" s="371"/>
      <c r="TIN37" s="371"/>
      <c r="TIO37" s="371"/>
      <c r="TIP37" s="371"/>
      <c r="TIQ37" s="371"/>
      <c r="TIR37" s="371"/>
      <c r="TIS37" s="371"/>
      <c r="TIT37" s="371"/>
      <c r="TIU37" s="371"/>
      <c r="TIV37" s="371"/>
      <c r="TIW37" s="371"/>
      <c r="TIX37" s="371"/>
      <c r="TIY37" s="371"/>
      <c r="TIZ37" s="371"/>
      <c r="TJA37" s="371"/>
      <c r="TJB37" s="371"/>
      <c r="TJC37" s="371"/>
      <c r="TJD37" s="371"/>
      <c r="TJE37" s="371"/>
      <c r="TJF37" s="371"/>
      <c r="TJG37" s="371"/>
      <c r="TJH37" s="371"/>
      <c r="TJI37" s="371"/>
      <c r="TJJ37" s="371"/>
      <c r="TJK37" s="371"/>
      <c r="TJL37" s="371"/>
      <c r="TJM37" s="371"/>
      <c r="TJN37" s="371"/>
      <c r="TJO37" s="371"/>
      <c r="TJP37" s="371"/>
      <c r="TJQ37" s="371"/>
      <c r="TJR37" s="371"/>
      <c r="TJS37" s="371"/>
      <c r="TJT37" s="371"/>
      <c r="TJU37" s="371"/>
      <c r="TJV37" s="371"/>
      <c r="TJW37" s="371"/>
      <c r="TJX37" s="371"/>
      <c r="TJY37" s="371"/>
      <c r="TJZ37" s="371"/>
      <c r="TKA37" s="371"/>
      <c r="TKB37" s="371"/>
      <c r="TKC37" s="371"/>
      <c r="TKD37" s="371"/>
      <c r="TKE37" s="371"/>
      <c r="TKF37" s="371"/>
      <c r="TKG37" s="371"/>
      <c r="TKH37" s="371"/>
      <c r="TKI37" s="371"/>
      <c r="TKJ37" s="371"/>
      <c r="TKK37" s="371"/>
      <c r="TKL37" s="371"/>
      <c r="TKM37" s="371"/>
      <c r="TKN37" s="371"/>
      <c r="TKO37" s="371"/>
      <c r="TKP37" s="371"/>
      <c r="TKQ37" s="371"/>
      <c r="TKR37" s="371"/>
      <c r="TKS37" s="371"/>
      <c r="TKT37" s="371"/>
      <c r="TKU37" s="371"/>
      <c r="TKV37" s="371"/>
      <c r="TKW37" s="371"/>
      <c r="TKX37" s="371"/>
      <c r="TKY37" s="371"/>
      <c r="TKZ37" s="371"/>
      <c r="TLA37" s="371"/>
      <c r="TLB37" s="371"/>
      <c r="TLC37" s="371"/>
      <c r="TLD37" s="371"/>
      <c r="TLE37" s="371"/>
      <c r="TLF37" s="371"/>
      <c r="TLG37" s="371"/>
      <c r="TLH37" s="371"/>
      <c r="TLI37" s="371"/>
      <c r="TLJ37" s="371"/>
      <c r="TLK37" s="371"/>
      <c r="TLL37" s="371"/>
      <c r="TLM37" s="371"/>
      <c r="TLN37" s="371"/>
      <c r="TLO37" s="371"/>
      <c r="TLP37" s="371"/>
      <c r="TLQ37" s="371"/>
      <c r="TLR37" s="371"/>
      <c r="TLS37" s="371"/>
      <c r="TLT37" s="371"/>
      <c r="TLU37" s="371"/>
      <c r="TLV37" s="371"/>
      <c r="TLW37" s="371"/>
      <c r="TLX37" s="371"/>
      <c r="TLY37" s="371"/>
      <c r="TLZ37" s="371"/>
      <c r="TMA37" s="371"/>
      <c r="TMB37" s="371"/>
      <c r="TMC37" s="371"/>
      <c r="TMD37" s="371"/>
      <c r="TME37" s="371"/>
      <c r="TMF37" s="371"/>
      <c r="TMG37" s="371"/>
      <c r="TMH37" s="371"/>
      <c r="TMI37" s="371"/>
      <c r="TMJ37" s="371"/>
      <c r="TMK37" s="371"/>
      <c r="TML37" s="371"/>
      <c r="TMM37" s="371"/>
      <c r="TMN37" s="371"/>
      <c r="TMO37" s="371"/>
      <c r="TMP37" s="371"/>
      <c r="TMQ37" s="371"/>
      <c r="TMR37" s="371"/>
      <c r="TMS37" s="371"/>
      <c r="TMT37" s="371"/>
      <c r="TMU37" s="371"/>
      <c r="TMV37" s="371"/>
      <c r="TMW37" s="371"/>
      <c r="TMX37" s="371"/>
      <c r="TMY37" s="371"/>
      <c r="TMZ37" s="371"/>
      <c r="TNA37" s="371"/>
      <c r="TNB37" s="371"/>
      <c r="TNC37" s="371"/>
      <c r="TND37" s="371"/>
      <c r="TNE37" s="371"/>
      <c r="TNF37" s="371"/>
      <c r="TNG37" s="371"/>
      <c r="TNH37" s="371"/>
      <c r="TNI37" s="371"/>
      <c r="TNJ37" s="371"/>
      <c r="TNK37" s="371"/>
      <c r="TNL37" s="371"/>
      <c r="TNM37" s="371"/>
      <c r="TNN37" s="371"/>
      <c r="TNO37" s="371"/>
      <c r="TNP37" s="371"/>
      <c r="TNQ37" s="371"/>
      <c r="TNR37" s="371"/>
      <c r="TNS37" s="371"/>
      <c r="TNT37" s="371"/>
      <c r="TNU37" s="371"/>
      <c r="TNV37" s="371"/>
      <c r="TNW37" s="371"/>
      <c r="TNX37" s="371"/>
      <c r="TNY37" s="371"/>
      <c r="TNZ37" s="371"/>
      <c r="TOA37" s="371"/>
      <c r="TOB37" s="371"/>
      <c r="TOC37" s="371"/>
      <c r="TOD37" s="371"/>
      <c r="TOE37" s="371"/>
      <c r="TOF37" s="371"/>
      <c r="TOG37" s="371"/>
      <c r="TOH37" s="371"/>
      <c r="TOI37" s="371"/>
      <c r="TOJ37" s="371"/>
      <c r="TOK37" s="371"/>
      <c r="TOL37" s="371"/>
      <c r="TOM37" s="371"/>
      <c r="TON37" s="371"/>
      <c r="TOO37" s="371"/>
      <c r="TOP37" s="371"/>
      <c r="TOQ37" s="371"/>
      <c r="TOR37" s="371"/>
      <c r="TOS37" s="371"/>
      <c r="TOT37" s="371"/>
      <c r="TOU37" s="371"/>
      <c r="TOV37" s="371"/>
      <c r="TOW37" s="371"/>
      <c r="TOX37" s="371"/>
      <c r="TOY37" s="371"/>
      <c r="TOZ37" s="371"/>
      <c r="TPA37" s="371"/>
      <c r="TPB37" s="371"/>
      <c r="TPC37" s="371"/>
      <c r="TPD37" s="371"/>
      <c r="TPE37" s="371"/>
      <c r="TPF37" s="371"/>
      <c r="TPG37" s="371"/>
      <c r="TPH37" s="371"/>
      <c r="TPI37" s="371"/>
      <c r="TPJ37" s="371"/>
      <c r="TPK37" s="371"/>
      <c r="TPL37" s="371"/>
      <c r="TPM37" s="371"/>
      <c r="TPN37" s="371"/>
      <c r="TPO37" s="371"/>
      <c r="TPP37" s="371"/>
      <c r="TPQ37" s="371"/>
      <c r="TPR37" s="371"/>
      <c r="TPS37" s="371"/>
      <c r="TPT37" s="371"/>
      <c r="TPU37" s="371"/>
      <c r="TPV37" s="371"/>
      <c r="TPW37" s="371"/>
      <c r="TPX37" s="371"/>
      <c r="TPY37" s="371"/>
      <c r="TPZ37" s="371"/>
      <c r="TQA37" s="371"/>
      <c r="TQB37" s="371"/>
      <c r="TQC37" s="371"/>
      <c r="TQD37" s="371"/>
      <c r="TQE37" s="371"/>
      <c r="TQF37" s="371"/>
      <c r="TQG37" s="371"/>
      <c r="TQH37" s="371"/>
      <c r="TQI37" s="371"/>
      <c r="TQJ37" s="371"/>
      <c r="TQK37" s="371"/>
      <c r="TQL37" s="371"/>
      <c r="TQM37" s="371"/>
      <c r="TQN37" s="371"/>
      <c r="TQO37" s="371"/>
      <c r="TQP37" s="371"/>
      <c r="TQQ37" s="371"/>
      <c r="TQR37" s="371"/>
      <c r="TQS37" s="371"/>
      <c r="TQT37" s="371"/>
      <c r="TQU37" s="371"/>
      <c r="TQV37" s="371"/>
      <c r="TQW37" s="371"/>
      <c r="TQX37" s="371"/>
      <c r="TQY37" s="371"/>
      <c r="TQZ37" s="371"/>
      <c r="TRA37" s="371"/>
      <c r="TRB37" s="371"/>
      <c r="TRC37" s="371"/>
      <c r="TRD37" s="371"/>
      <c r="TRE37" s="371"/>
      <c r="TRF37" s="371"/>
      <c r="TRG37" s="371"/>
      <c r="TRH37" s="371"/>
      <c r="TRI37" s="371"/>
      <c r="TRJ37" s="371"/>
      <c r="TRK37" s="371"/>
      <c r="TRL37" s="371"/>
      <c r="TRM37" s="371"/>
      <c r="TRN37" s="371"/>
      <c r="TRO37" s="371"/>
      <c r="TRP37" s="371"/>
      <c r="TRQ37" s="371"/>
      <c r="TRR37" s="371"/>
      <c r="TRS37" s="371"/>
      <c r="TRT37" s="371"/>
      <c r="TRU37" s="371"/>
      <c r="TRV37" s="371"/>
      <c r="TRW37" s="371"/>
      <c r="TRX37" s="371"/>
      <c r="TRY37" s="371"/>
      <c r="TRZ37" s="371"/>
      <c r="TSA37" s="371"/>
      <c r="TSB37" s="371"/>
      <c r="TSC37" s="371"/>
      <c r="TSD37" s="371"/>
      <c r="TSE37" s="371"/>
      <c r="TSF37" s="371"/>
      <c r="TSG37" s="371"/>
      <c r="TSH37" s="371"/>
      <c r="TSI37" s="371"/>
      <c r="TSJ37" s="371"/>
      <c r="TSK37" s="371"/>
      <c r="TSL37" s="371"/>
      <c r="TSM37" s="371"/>
      <c r="TSN37" s="371"/>
      <c r="TSO37" s="371"/>
      <c r="TSP37" s="371"/>
      <c r="TSQ37" s="371"/>
      <c r="TSR37" s="371"/>
      <c r="TSS37" s="371"/>
      <c r="TST37" s="371"/>
      <c r="TSU37" s="371"/>
      <c r="TSV37" s="371"/>
      <c r="TSW37" s="371"/>
      <c r="TSX37" s="371"/>
      <c r="TSY37" s="371"/>
      <c r="TSZ37" s="371"/>
      <c r="TTA37" s="371"/>
      <c r="TTB37" s="371"/>
      <c r="TTC37" s="371"/>
      <c r="TTD37" s="371"/>
      <c r="TTE37" s="371"/>
      <c r="TTF37" s="371"/>
      <c r="TTG37" s="371"/>
      <c r="TTH37" s="371"/>
      <c r="TTI37" s="371"/>
      <c r="TTJ37" s="371"/>
      <c r="TTK37" s="371"/>
      <c r="TTL37" s="371"/>
      <c r="TTM37" s="371"/>
      <c r="TTN37" s="371"/>
      <c r="TTO37" s="371"/>
      <c r="TTP37" s="371"/>
      <c r="TTQ37" s="371"/>
      <c r="TTR37" s="371"/>
      <c r="TTS37" s="371"/>
      <c r="TTT37" s="371"/>
      <c r="TTU37" s="371"/>
      <c r="TTV37" s="371"/>
      <c r="TTW37" s="371"/>
      <c r="TTX37" s="371"/>
      <c r="TTY37" s="371"/>
      <c r="TTZ37" s="371"/>
      <c r="TUA37" s="371"/>
      <c r="TUB37" s="371"/>
      <c r="TUC37" s="371"/>
      <c r="TUD37" s="371"/>
      <c r="TUE37" s="371"/>
      <c r="TUF37" s="371"/>
      <c r="TUG37" s="371"/>
      <c r="TUH37" s="371"/>
      <c r="TUI37" s="371"/>
      <c r="TUJ37" s="371"/>
      <c r="TUK37" s="371"/>
      <c r="TUL37" s="371"/>
      <c r="TUM37" s="371"/>
      <c r="TUN37" s="371"/>
      <c r="TUO37" s="371"/>
      <c r="TUP37" s="371"/>
      <c r="TUQ37" s="371"/>
      <c r="TUR37" s="371"/>
      <c r="TUS37" s="371"/>
      <c r="TUT37" s="371"/>
      <c r="TUU37" s="371"/>
      <c r="TUV37" s="371"/>
      <c r="TUW37" s="371"/>
      <c r="TUX37" s="371"/>
      <c r="TUY37" s="371"/>
      <c r="TUZ37" s="371"/>
      <c r="TVA37" s="371"/>
      <c r="TVB37" s="371"/>
      <c r="TVC37" s="371"/>
      <c r="TVD37" s="371"/>
      <c r="TVE37" s="371"/>
      <c r="TVF37" s="371"/>
      <c r="TVG37" s="371"/>
      <c r="TVH37" s="371"/>
      <c r="TVI37" s="371"/>
      <c r="TVJ37" s="371"/>
      <c r="TVK37" s="371"/>
      <c r="TVL37" s="371"/>
      <c r="TVM37" s="371"/>
      <c r="TVN37" s="371"/>
      <c r="TVO37" s="371"/>
      <c r="TVP37" s="371"/>
      <c r="TVQ37" s="371"/>
      <c r="TVR37" s="371"/>
      <c r="TVS37" s="371"/>
      <c r="TVT37" s="371"/>
      <c r="TVU37" s="371"/>
      <c r="TVV37" s="371"/>
      <c r="TVW37" s="371"/>
      <c r="TVX37" s="371"/>
      <c r="TVY37" s="371"/>
      <c r="TVZ37" s="371"/>
      <c r="TWA37" s="371"/>
      <c r="TWB37" s="371"/>
      <c r="TWC37" s="371"/>
      <c r="TWD37" s="371"/>
      <c r="TWE37" s="371"/>
      <c r="TWF37" s="371"/>
      <c r="TWG37" s="371"/>
      <c r="TWH37" s="371"/>
      <c r="TWI37" s="371"/>
      <c r="TWJ37" s="371"/>
      <c r="TWK37" s="371"/>
      <c r="TWL37" s="371"/>
      <c r="TWM37" s="371"/>
      <c r="TWN37" s="371"/>
      <c r="TWO37" s="371"/>
      <c r="TWP37" s="371"/>
      <c r="TWQ37" s="371"/>
      <c r="TWR37" s="371"/>
      <c r="TWS37" s="371"/>
      <c r="TWT37" s="371"/>
      <c r="TWU37" s="371"/>
      <c r="TWV37" s="371"/>
      <c r="TWW37" s="371"/>
      <c r="TWX37" s="371"/>
      <c r="TWY37" s="371"/>
      <c r="TWZ37" s="371"/>
      <c r="TXA37" s="371"/>
      <c r="TXB37" s="371"/>
      <c r="TXC37" s="371"/>
      <c r="TXD37" s="371"/>
      <c r="TXE37" s="371"/>
      <c r="TXF37" s="371"/>
      <c r="TXG37" s="371"/>
      <c r="TXH37" s="371"/>
      <c r="TXI37" s="371"/>
      <c r="TXJ37" s="371"/>
      <c r="TXK37" s="371"/>
      <c r="TXL37" s="371"/>
      <c r="TXM37" s="371"/>
      <c r="TXN37" s="371"/>
      <c r="TXO37" s="371"/>
      <c r="TXP37" s="371"/>
      <c r="TXQ37" s="371"/>
      <c r="TXR37" s="371"/>
      <c r="TXS37" s="371"/>
      <c r="TXT37" s="371"/>
      <c r="TXU37" s="371"/>
      <c r="TXV37" s="371"/>
      <c r="TXW37" s="371"/>
      <c r="TXX37" s="371"/>
      <c r="TXY37" s="371"/>
      <c r="TXZ37" s="371"/>
      <c r="TYA37" s="371"/>
      <c r="TYB37" s="371"/>
      <c r="TYC37" s="371"/>
      <c r="TYD37" s="371"/>
      <c r="TYE37" s="371"/>
      <c r="TYF37" s="371"/>
      <c r="TYG37" s="371"/>
      <c r="TYH37" s="371"/>
      <c r="TYI37" s="371"/>
      <c r="TYJ37" s="371"/>
      <c r="TYK37" s="371"/>
      <c r="TYL37" s="371"/>
      <c r="TYM37" s="371"/>
      <c r="TYN37" s="371"/>
      <c r="TYO37" s="371"/>
      <c r="TYP37" s="371"/>
      <c r="TYQ37" s="371"/>
      <c r="TYR37" s="371"/>
      <c r="TYS37" s="371"/>
      <c r="TYT37" s="371"/>
      <c r="TYU37" s="371"/>
      <c r="TYV37" s="371"/>
      <c r="TYW37" s="371"/>
      <c r="TYX37" s="371"/>
      <c r="TYY37" s="371"/>
      <c r="TYZ37" s="371"/>
      <c r="TZA37" s="371"/>
      <c r="TZB37" s="371"/>
      <c r="TZC37" s="371"/>
      <c r="TZD37" s="371"/>
      <c r="TZE37" s="371"/>
      <c r="TZF37" s="371"/>
      <c r="TZG37" s="371"/>
      <c r="TZH37" s="371"/>
      <c r="TZI37" s="371"/>
      <c r="TZJ37" s="371"/>
      <c r="TZK37" s="371"/>
      <c r="TZL37" s="371"/>
      <c r="TZM37" s="371"/>
      <c r="TZN37" s="371"/>
      <c r="TZO37" s="371"/>
      <c r="TZP37" s="371"/>
      <c r="TZQ37" s="371"/>
      <c r="TZR37" s="371"/>
      <c r="TZS37" s="371"/>
      <c r="TZT37" s="371"/>
      <c r="TZU37" s="371"/>
      <c r="TZV37" s="371"/>
      <c r="TZW37" s="371"/>
      <c r="TZX37" s="371"/>
      <c r="TZY37" s="371"/>
      <c r="TZZ37" s="371"/>
      <c r="UAA37" s="371"/>
      <c r="UAB37" s="371"/>
      <c r="UAC37" s="371"/>
      <c r="UAD37" s="371"/>
      <c r="UAE37" s="371"/>
      <c r="UAF37" s="371"/>
      <c r="UAG37" s="371"/>
      <c r="UAH37" s="371"/>
      <c r="UAI37" s="371"/>
      <c r="UAJ37" s="371"/>
      <c r="UAK37" s="371"/>
      <c r="UAL37" s="371"/>
      <c r="UAM37" s="371"/>
      <c r="UAN37" s="371"/>
      <c r="UAO37" s="371"/>
      <c r="UAP37" s="371"/>
      <c r="UAQ37" s="371"/>
      <c r="UAR37" s="371"/>
      <c r="UAS37" s="371"/>
      <c r="UAT37" s="371"/>
      <c r="UAU37" s="371"/>
      <c r="UAV37" s="371"/>
      <c r="UAW37" s="371"/>
      <c r="UAX37" s="371"/>
      <c r="UAY37" s="371"/>
      <c r="UAZ37" s="371"/>
      <c r="UBA37" s="371"/>
      <c r="UBB37" s="371"/>
      <c r="UBC37" s="371"/>
      <c r="UBD37" s="371"/>
      <c r="UBE37" s="371"/>
      <c r="UBF37" s="371"/>
      <c r="UBG37" s="371"/>
      <c r="UBH37" s="371"/>
      <c r="UBI37" s="371"/>
      <c r="UBJ37" s="371"/>
      <c r="UBK37" s="371"/>
      <c r="UBL37" s="371"/>
      <c r="UBM37" s="371"/>
      <c r="UBN37" s="371"/>
      <c r="UBO37" s="371"/>
      <c r="UBP37" s="371"/>
      <c r="UBQ37" s="371"/>
      <c r="UBR37" s="371"/>
      <c r="UBS37" s="371"/>
      <c r="UBT37" s="371"/>
      <c r="UBU37" s="371"/>
      <c r="UBV37" s="371"/>
      <c r="UBW37" s="371"/>
      <c r="UBX37" s="371"/>
      <c r="UBY37" s="371"/>
      <c r="UBZ37" s="371"/>
      <c r="UCA37" s="371"/>
      <c r="UCB37" s="371"/>
      <c r="UCC37" s="371"/>
      <c r="UCD37" s="371"/>
      <c r="UCE37" s="371"/>
      <c r="UCF37" s="371"/>
      <c r="UCG37" s="371"/>
      <c r="UCH37" s="371"/>
      <c r="UCI37" s="371"/>
      <c r="UCJ37" s="371"/>
      <c r="UCK37" s="371"/>
      <c r="UCL37" s="371"/>
      <c r="UCM37" s="371"/>
      <c r="UCN37" s="371"/>
      <c r="UCO37" s="371"/>
      <c r="UCP37" s="371"/>
      <c r="UCQ37" s="371"/>
      <c r="UCR37" s="371"/>
      <c r="UCS37" s="371"/>
      <c r="UCT37" s="371"/>
      <c r="UCU37" s="371"/>
      <c r="UCV37" s="371"/>
      <c r="UCW37" s="371"/>
      <c r="UCX37" s="371"/>
      <c r="UCY37" s="371"/>
      <c r="UCZ37" s="371"/>
      <c r="UDA37" s="371"/>
      <c r="UDB37" s="371"/>
      <c r="UDC37" s="371"/>
      <c r="UDD37" s="371"/>
      <c r="UDE37" s="371"/>
      <c r="UDF37" s="371"/>
      <c r="UDG37" s="371"/>
      <c r="UDH37" s="371"/>
      <c r="UDI37" s="371"/>
      <c r="UDJ37" s="371"/>
      <c r="UDK37" s="371"/>
      <c r="UDL37" s="371"/>
      <c r="UDM37" s="371"/>
      <c r="UDN37" s="371"/>
      <c r="UDO37" s="371"/>
      <c r="UDP37" s="371"/>
      <c r="UDQ37" s="371"/>
      <c r="UDR37" s="371"/>
      <c r="UDS37" s="371"/>
      <c r="UDT37" s="371"/>
      <c r="UDU37" s="371"/>
      <c r="UDV37" s="371"/>
      <c r="UDW37" s="371"/>
      <c r="UDX37" s="371"/>
      <c r="UDY37" s="371"/>
      <c r="UDZ37" s="371"/>
      <c r="UEA37" s="371"/>
      <c r="UEB37" s="371"/>
      <c r="UEC37" s="371"/>
      <c r="UED37" s="371"/>
      <c r="UEE37" s="371"/>
      <c r="UEF37" s="371"/>
      <c r="UEG37" s="371"/>
      <c r="UEH37" s="371"/>
      <c r="UEI37" s="371"/>
      <c r="UEJ37" s="371"/>
      <c r="UEK37" s="371"/>
      <c r="UEL37" s="371"/>
      <c r="UEM37" s="371"/>
      <c r="UEN37" s="371"/>
      <c r="UEO37" s="371"/>
      <c r="UEP37" s="371"/>
      <c r="UEQ37" s="371"/>
      <c r="UER37" s="371"/>
      <c r="UES37" s="371"/>
      <c r="UET37" s="371"/>
      <c r="UEU37" s="371"/>
      <c r="UEV37" s="371"/>
      <c r="UEW37" s="371"/>
      <c r="UEX37" s="371"/>
      <c r="UEY37" s="371"/>
      <c r="UEZ37" s="371"/>
      <c r="UFA37" s="371"/>
      <c r="UFB37" s="371"/>
      <c r="UFC37" s="371"/>
      <c r="UFD37" s="371"/>
      <c r="UFE37" s="371"/>
      <c r="UFF37" s="371"/>
      <c r="UFG37" s="371"/>
      <c r="UFH37" s="371"/>
      <c r="UFI37" s="371"/>
      <c r="UFJ37" s="371"/>
      <c r="UFK37" s="371"/>
      <c r="UFL37" s="371"/>
      <c r="UFM37" s="371"/>
      <c r="UFN37" s="371"/>
      <c r="UFO37" s="371"/>
      <c r="UFP37" s="371"/>
      <c r="UFQ37" s="371"/>
      <c r="UFR37" s="371"/>
      <c r="UFS37" s="371"/>
      <c r="UFT37" s="371"/>
      <c r="UFU37" s="371"/>
      <c r="UFV37" s="371"/>
      <c r="UFW37" s="371"/>
      <c r="UFX37" s="371"/>
      <c r="UFY37" s="371"/>
      <c r="UFZ37" s="371"/>
      <c r="UGA37" s="371"/>
      <c r="UGB37" s="371"/>
      <c r="UGC37" s="371"/>
      <c r="UGD37" s="371"/>
      <c r="UGE37" s="371"/>
      <c r="UGF37" s="371"/>
      <c r="UGG37" s="371"/>
      <c r="UGH37" s="371"/>
      <c r="UGI37" s="371"/>
      <c r="UGJ37" s="371"/>
      <c r="UGK37" s="371"/>
      <c r="UGL37" s="371"/>
      <c r="UGM37" s="371"/>
      <c r="UGN37" s="371"/>
      <c r="UGO37" s="371"/>
      <c r="UGP37" s="371"/>
      <c r="UGQ37" s="371"/>
      <c r="UGR37" s="371"/>
      <c r="UGS37" s="371"/>
      <c r="UGT37" s="371"/>
      <c r="UGU37" s="371"/>
      <c r="UGV37" s="371"/>
      <c r="UGW37" s="371"/>
      <c r="UGX37" s="371"/>
      <c r="UGY37" s="371"/>
      <c r="UGZ37" s="371"/>
      <c r="UHA37" s="371"/>
      <c r="UHB37" s="371"/>
      <c r="UHC37" s="371"/>
      <c r="UHD37" s="371"/>
      <c r="UHE37" s="371"/>
      <c r="UHF37" s="371"/>
      <c r="UHG37" s="371"/>
      <c r="UHH37" s="371"/>
      <c r="UHI37" s="371"/>
      <c r="UHJ37" s="371"/>
      <c r="UHK37" s="371"/>
      <c r="UHL37" s="371"/>
      <c r="UHM37" s="371"/>
      <c r="UHN37" s="371"/>
      <c r="UHO37" s="371"/>
      <c r="UHP37" s="371"/>
      <c r="UHQ37" s="371"/>
      <c r="UHR37" s="371"/>
      <c r="UHS37" s="371"/>
      <c r="UHT37" s="371"/>
      <c r="UHU37" s="371"/>
      <c r="UHV37" s="371"/>
      <c r="UHW37" s="371"/>
      <c r="UHX37" s="371"/>
      <c r="UHY37" s="371"/>
      <c r="UHZ37" s="371"/>
      <c r="UIA37" s="371"/>
      <c r="UIB37" s="371"/>
      <c r="UIC37" s="371"/>
      <c r="UID37" s="371"/>
      <c r="UIE37" s="371"/>
      <c r="UIF37" s="371"/>
      <c r="UIG37" s="371"/>
      <c r="UIH37" s="371"/>
      <c r="UII37" s="371"/>
      <c r="UIJ37" s="371"/>
      <c r="UIK37" s="371"/>
      <c r="UIL37" s="371"/>
      <c r="UIM37" s="371"/>
      <c r="UIN37" s="371"/>
      <c r="UIO37" s="371"/>
      <c r="UIP37" s="371"/>
      <c r="UIQ37" s="371"/>
      <c r="UIR37" s="371"/>
      <c r="UIS37" s="371"/>
      <c r="UIT37" s="371"/>
      <c r="UIU37" s="371"/>
      <c r="UIV37" s="371"/>
      <c r="UIW37" s="371"/>
      <c r="UIX37" s="371"/>
      <c r="UIY37" s="371"/>
      <c r="UIZ37" s="371"/>
      <c r="UJA37" s="371"/>
      <c r="UJB37" s="371"/>
      <c r="UJC37" s="371"/>
      <c r="UJD37" s="371"/>
      <c r="UJE37" s="371"/>
      <c r="UJF37" s="371"/>
      <c r="UJG37" s="371"/>
      <c r="UJH37" s="371"/>
      <c r="UJI37" s="371"/>
      <c r="UJJ37" s="371"/>
      <c r="UJK37" s="371"/>
      <c r="UJL37" s="371"/>
      <c r="UJM37" s="371"/>
      <c r="UJN37" s="371"/>
      <c r="UJO37" s="371"/>
      <c r="UJP37" s="371"/>
      <c r="UJQ37" s="371"/>
      <c r="UJR37" s="371"/>
      <c r="UJS37" s="371"/>
      <c r="UJT37" s="371"/>
      <c r="UJU37" s="371"/>
      <c r="UJV37" s="371"/>
      <c r="UJW37" s="371"/>
      <c r="UJX37" s="371"/>
      <c r="UJY37" s="371"/>
      <c r="UJZ37" s="371"/>
      <c r="UKA37" s="371"/>
      <c r="UKB37" s="371"/>
      <c r="UKC37" s="371"/>
      <c r="UKD37" s="371"/>
      <c r="UKE37" s="371"/>
      <c r="UKF37" s="371"/>
      <c r="UKG37" s="371"/>
      <c r="UKH37" s="371"/>
      <c r="UKI37" s="371"/>
      <c r="UKJ37" s="371"/>
      <c r="UKK37" s="371"/>
      <c r="UKL37" s="371"/>
      <c r="UKM37" s="371"/>
      <c r="UKN37" s="371"/>
      <c r="UKO37" s="371"/>
      <c r="UKP37" s="371"/>
      <c r="UKQ37" s="371"/>
      <c r="UKR37" s="371"/>
      <c r="UKS37" s="371"/>
      <c r="UKT37" s="371"/>
      <c r="UKU37" s="371"/>
      <c r="UKV37" s="371"/>
      <c r="UKW37" s="371"/>
      <c r="UKX37" s="371"/>
      <c r="UKY37" s="371"/>
      <c r="UKZ37" s="371"/>
      <c r="ULA37" s="371"/>
      <c r="ULB37" s="371"/>
      <c r="ULC37" s="371"/>
      <c r="ULD37" s="371"/>
      <c r="ULE37" s="371"/>
      <c r="ULF37" s="371"/>
      <c r="ULG37" s="371"/>
      <c r="ULH37" s="371"/>
      <c r="ULI37" s="371"/>
      <c r="ULJ37" s="371"/>
      <c r="ULK37" s="371"/>
      <c r="ULL37" s="371"/>
      <c r="ULM37" s="371"/>
      <c r="ULN37" s="371"/>
      <c r="ULO37" s="371"/>
      <c r="ULP37" s="371"/>
      <c r="ULQ37" s="371"/>
      <c r="ULR37" s="371"/>
      <c r="ULS37" s="371"/>
      <c r="ULT37" s="371"/>
      <c r="ULU37" s="371"/>
      <c r="ULV37" s="371"/>
      <c r="ULW37" s="371"/>
      <c r="ULX37" s="371"/>
      <c r="ULY37" s="371"/>
      <c r="ULZ37" s="371"/>
      <c r="UMA37" s="371"/>
      <c r="UMB37" s="371"/>
      <c r="UMC37" s="371"/>
      <c r="UMD37" s="371"/>
      <c r="UME37" s="371"/>
      <c r="UMF37" s="371"/>
      <c r="UMG37" s="371"/>
      <c r="UMH37" s="371"/>
      <c r="UMI37" s="371"/>
      <c r="UMJ37" s="371"/>
      <c r="UMK37" s="371"/>
      <c r="UML37" s="371"/>
      <c r="UMM37" s="371"/>
      <c r="UMN37" s="371"/>
      <c r="UMO37" s="371"/>
      <c r="UMP37" s="371"/>
      <c r="UMQ37" s="371"/>
      <c r="UMR37" s="371"/>
      <c r="UMS37" s="371"/>
      <c r="UMT37" s="371"/>
      <c r="UMU37" s="371"/>
      <c r="UMV37" s="371"/>
      <c r="UMW37" s="371"/>
      <c r="UMX37" s="371"/>
      <c r="UMY37" s="371"/>
      <c r="UMZ37" s="371"/>
      <c r="UNA37" s="371"/>
      <c r="UNB37" s="371"/>
      <c r="UNC37" s="371"/>
      <c r="UND37" s="371"/>
      <c r="UNE37" s="371"/>
      <c r="UNF37" s="371"/>
      <c r="UNG37" s="371"/>
      <c r="UNH37" s="371"/>
      <c r="UNI37" s="371"/>
      <c r="UNJ37" s="371"/>
      <c r="UNK37" s="371"/>
      <c r="UNL37" s="371"/>
      <c r="UNM37" s="371"/>
      <c r="UNN37" s="371"/>
      <c r="UNO37" s="371"/>
      <c r="UNP37" s="371"/>
      <c r="UNQ37" s="371"/>
      <c r="UNR37" s="371"/>
      <c r="UNS37" s="371"/>
      <c r="UNT37" s="371"/>
      <c r="UNU37" s="371"/>
      <c r="UNV37" s="371"/>
      <c r="UNW37" s="371"/>
      <c r="UNX37" s="371"/>
      <c r="UNY37" s="371"/>
      <c r="UNZ37" s="371"/>
      <c r="UOA37" s="371"/>
      <c r="UOB37" s="371"/>
      <c r="UOC37" s="371"/>
      <c r="UOD37" s="371"/>
      <c r="UOE37" s="371"/>
      <c r="UOF37" s="371"/>
      <c r="UOG37" s="371"/>
      <c r="UOH37" s="371"/>
      <c r="UOI37" s="371"/>
      <c r="UOJ37" s="371"/>
      <c r="UOK37" s="371"/>
      <c r="UOL37" s="371"/>
      <c r="UOM37" s="371"/>
      <c r="UON37" s="371"/>
      <c r="UOO37" s="371"/>
      <c r="UOP37" s="371"/>
      <c r="UOQ37" s="371"/>
      <c r="UOR37" s="371"/>
      <c r="UOS37" s="371"/>
      <c r="UOT37" s="371"/>
      <c r="UOU37" s="371"/>
      <c r="UOV37" s="371"/>
      <c r="UOW37" s="371"/>
      <c r="UOX37" s="371"/>
      <c r="UOY37" s="371"/>
      <c r="UOZ37" s="371"/>
      <c r="UPA37" s="371"/>
      <c r="UPB37" s="371"/>
      <c r="UPC37" s="371"/>
      <c r="UPD37" s="371"/>
      <c r="UPE37" s="371"/>
      <c r="UPF37" s="371"/>
      <c r="UPG37" s="371"/>
      <c r="UPH37" s="371"/>
      <c r="UPI37" s="371"/>
      <c r="UPJ37" s="371"/>
      <c r="UPK37" s="371"/>
      <c r="UPL37" s="371"/>
      <c r="UPM37" s="371"/>
      <c r="UPN37" s="371"/>
      <c r="UPO37" s="371"/>
      <c r="UPP37" s="371"/>
      <c r="UPQ37" s="371"/>
      <c r="UPR37" s="371"/>
      <c r="UPS37" s="371"/>
      <c r="UPT37" s="371"/>
      <c r="UPU37" s="371"/>
      <c r="UPV37" s="371"/>
      <c r="UPW37" s="371"/>
      <c r="UPX37" s="371"/>
      <c r="UPY37" s="371"/>
      <c r="UPZ37" s="371"/>
      <c r="UQA37" s="371"/>
      <c r="UQB37" s="371"/>
      <c r="UQC37" s="371"/>
      <c r="UQD37" s="371"/>
      <c r="UQE37" s="371"/>
      <c r="UQF37" s="371"/>
      <c r="UQG37" s="371"/>
      <c r="UQH37" s="371"/>
      <c r="UQI37" s="371"/>
      <c r="UQJ37" s="371"/>
      <c r="UQK37" s="371"/>
      <c r="UQL37" s="371"/>
      <c r="UQM37" s="371"/>
      <c r="UQN37" s="371"/>
      <c r="UQO37" s="371"/>
      <c r="UQP37" s="371"/>
      <c r="UQQ37" s="371"/>
      <c r="UQR37" s="371"/>
      <c r="UQS37" s="371"/>
      <c r="UQT37" s="371"/>
      <c r="UQU37" s="371"/>
      <c r="UQV37" s="371"/>
      <c r="UQW37" s="371"/>
      <c r="UQX37" s="371"/>
      <c r="UQY37" s="371"/>
      <c r="UQZ37" s="371"/>
      <c r="URA37" s="371"/>
      <c r="URB37" s="371"/>
      <c r="URC37" s="371"/>
      <c r="URD37" s="371"/>
      <c r="URE37" s="371"/>
      <c r="URF37" s="371"/>
      <c r="URG37" s="371"/>
      <c r="URH37" s="371"/>
      <c r="URI37" s="371"/>
      <c r="URJ37" s="371"/>
      <c r="URK37" s="371"/>
      <c r="URL37" s="371"/>
      <c r="URM37" s="371"/>
      <c r="URN37" s="371"/>
      <c r="URO37" s="371"/>
      <c r="URP37" s="371"/>
      <c r="URQ37" s="371"/>
      <c r="URR37" s="371"/>
      <c r="URS37" s="371"/>
      <c r="URT37" s="371"/>
      <c r="URU37" s="371"/>
      <c r="URV37" s="371"/>
      <c r="URW37" s="371"/>
      <c r="URX37" s="371"/>
      <c r="URY37" s="371"/>
      <c r="URZ37" s="371"/>
      <c r="USA37" s="371"/>
      <c r="USB37" s="371"/>
      <c r="USC37" s="371"/>
      <c r="USD37" s="371"/>
      <c r="USE37" s="371"/>
      <c r="USF37" s="371"/>
      <c r="USG37" s="371"/>
      <c r="USH37" s="371"/>
      <c r="USI37" s="371"/>
      <c r="USJ37" s="371"/>
      <c r="USK37" s="371"/>
      <c r="USL37" s="371"/>
      <c r="USM37" s="371"/>
      <c r="USN37" s="371"/>
      <c r="USO37" s="371"/>
      <c r="USP37" s="371"/>
      <c r="USQ37" s="371"/>
      <c r="USR37" s="371"/>
      <c r="USS37" s="371"/>
      <c r="UST37" s="371"/>
      <c r="USU37" s="371"/>
      <c r="USV37" s="371"/>
      <c r="USW37" s="371"/>
      <c r="USX37" s="371"/>
      <c r="USY37" s="371"/>
      <c r="USZ37" s="371"/>
      <c r="UTA37" s="371"/>
      <c r="UTB37" s="371"/>
      <c r="UTC37" s="371"/>
      <c r="UTD37" s="371"/>
      <c r="UTE37" s="371"/>
      <c r="UTF37" s="371"/>
      <c r="UTG37" s="371"/>
      <c r="UTH37" s="371"/>
      <c r="UTI37" s="371"/>
      <c r="UTJ37" s="371"/>
      <c r="UTK37" s="371"/>
      <c r="UTL37" s="371"/>
      <c r="UTM37" s="371"/>
      <c r="UTN37" s="371"/>
      <c r="UTO37" s="371"/>
      <c r="UTP37" s="371"/>
      <c r="UTQ37" s="371"/>
      <c r="UTR37" s="371"/>
      <c r="UTS37" s="371"/>
      <c r="UTT37" s="371"/>
      <c r="UTU37" s="371"/>
      <c r="UTV37" s="371"/>
      <c r="UTW37" s="371"/>
      <c r="UTX37" s="371"/>
      <c r="UTY37" s="371"/>
      <c r="UTZ37" s="371"/>
      <c r="UUA37" s="371"/>
      <c r="UUB37" s="371"/>
      <c r="UUC37" s="371"/>
      <c r="UUD37" s="371"/>
      <c r="UUE37" s="371"/>
      <c r="UUF37" s="371"/>
      <c r="UUG37" s="371"/>
      <c r="UUH37" s="371"/>
      <c r="UUI37" s="371"/>
      <c r="UUJ37" s="371"/>
      <c r="UUK37" s="371"/>
      <c r="UUL37" s="371"/>
      <c r="UUM37" s="371"/>
      <c r="UUN37" s="371"/>
      <c r="UUO37" s="371"/>
      <c r="UUP37" s="371"/>
      <c r="UUQ37" s="371"/>
      <c r="UUR37" s="371"/>
      <c r="UUS37" s="371"/>
      <c r="UUT37" s="371"/>
      <c r="UUU37" s="371"/>
      <c r="UUV37" s="371"/>
      <c r="UUW37" s="371"/>
      <c r="UUX37" s="371"/>
      <c r="UUY37" s="371"/>
      <c r="UUZ37" s="371"/>
      <c r="UVA37" s="371"/>
      <c r="UVB37" s="371"/>
      <c r="UVC37" s="371"/>
      <c r="UVD37" s="371"/>
      <c r="UVE37" s="371"/>
      <c r="UVF37" s="371"/>
      <c r="UVG37" s="371"/>
      <c r="UVH37" s="371"/>
      <c r="UVI37" s="371"/>
      <c r="UVJ37" s="371"/>
      <c r="UVK37" s="371"/>
      <c r="UVL37" s="371"/>
      <c r="UVM37" s="371"/>
      <c r="UVN37" s="371"/>
      <c r="UVO37" s="371"/>
      <c r="UVP37" s="371"/>
      <c r="UVQ37" s="371"/>
      <c r="UVR37" s="371"/>
      <c r="UVS37" s="371"/>
      <c r="UVT37" s="371"/>
      <c r="UVU37" s="371"/>
      <c r="UVV37" s="371"/>
      <c r="UVW37" s="371"/>
      <c r="UVX37" s="371"/>
      <c r="UVY37" s="371"/>
      <c r="UVZ37" s="371"/>
      <c r="UWA37" s="371"/>
      <c r="UWB37" s="371"/>
      <c r="UWC37" s="371"/>
      <c r="UWD37" s="371"/>
      <c r="UWE37" s="371"/>
      <c r="UWF37" s="371"/>
      <c r="UWG37" s="371"/>
      <c r="UWH37" s="371"/>
      <c r="UWI37" s="371"/>
      <c r="UWJ37" s="371"/>
      <c r="UWK37" s="371"/>
      <c r="UWL37" s="371"/>
      <c r="UWM37" s="371"/>
      <c r="UWN37" s="371"/>
      <c r="UWO37" s="371"/>
      <c r="UWP37" s="371"/>
      <c r="UWQ37" s="371"/>
      <c r="UWR37" s="371"/>
      <c r="UWS37" s="371"/>
      <c r="UWT37" s="371"/>
      <c r="UWU37" s="371"/>
      <c r="UWV37" s="371"/>
      <c r="UWW37" s="371"/>
      <c r="UWX37" s="371"/>
      <c r="UWY37" s="371"/>
      <c r="UWZ37" s="371"/>
      <c r="UXA37" s="371"/>
      <c r="UXB37" s="371"/>
      <c r="UXC37" s="371"/>
      <c r="UXD37" s="371"/>
      <c r="UXE37" s="371"/>
      <c r="UXF37" s="371"/>
      <c r="UXG37" s="371"/>
      <c r="UXH37" s="371"/>
      <c r="UXI37" s="371"/>
      <c r="UXJ37" s="371"/>
      <c r="UXK37" s="371"/>
      <c r="UXL37" s="371"/>
      <c r="UXM37" s="371"/>
      <c r="UXN37" s="371"/>
      <c r="UXO37" s="371"/>
      <c r="UXP37" s="371"/>
      <c r="UXQ37" s="371"/>
      <c r="UXR37" s="371"/>
      <c r="UXS37" s="371"/>
      <c r="UXT37" s="371"/>
      <c r="UXU37" s="371"/>
      <c r="UXV37" s="371"/>
      <c r="UXW37" s="371"/>
      <c r="UXX37" s="371"/>
      <c r="UXY37" s="371"/>
      <c r="UXZ37" s="371"/>
      <c r="UYA37" s="371"/>
      <c r="UYB37" s="371"/>
      <c r="UYC37" s="371"/>
      <c r="UYD37" s="371"/>
      <c r="UYE37" s="371"/>
      <c r="UYF37" s="371"/>
      <c r="UYG37" s="371"/>
      <c r="UYH37" s="371"/>
      <c r="UYI37" s="371"/>
      <c r="UYJ37" s="371"/>
      <c r="UYK37" s="371"/>
      <c r="UYL37" s="371"/>
      <c r="UYM37" s="371"/>
      <c r="UYN37" s="371"/>
      <c r="UYO37" s="371"/>
      <c r="UYP37" s="371"/>
      <c r="UYQ37" s="371"/>
      <c r="UYR37" s="371"/>
      <c r="UYS37" s="371"/>
      <c r="UYT37" s="371"/>
      <c r="UYU37" s="371"/>
      <c r="UYV37" s="371"/>
      <c r="UYW37" s="371"/>
      <c r="UYX37" s="371"/>
      <c r="UYY37" s="371"/>
      <c r="UYZ37" s="371"/>
      <c r="UZA37" s="371"/>
      <c r="UZB37" s="371"/>
      <c r="UZC37" s="371"/>
      <c r="UZD37" s="371"/>
      <c r="UZE37" s="371"/>
      <c r="UZF37" s="371"/>
      <c r="UZG37" s="371"/>
      <c r="UZH37" s="371"/>
      <c r="UZI37" s="371"/>
      <c r="UZJ37" s="371"/>
      <c r="UZK37" s="371"/>
      <c r="UZL37" s="371"/>
      <c r="UZM37" s="371"/>
      <c r="UZN37" s="371"/>
      <c r="UZO37" s="371"/>
      <c r="UZP37" s="371"/>
      <c r="UZQ37" s="371"/>
      <c r="UZR37" s="371"/>
      <c r="UZS37" s="371"/>
      <c r="UZT37" s="371"/>
      <c r="UZU37" s="371"/>
      <c r="UZV37" s="371"/>
      <c r="UZW37" s="371"/>
      <c r="UZX37" s="371"/>
      <c r="UZY37" s="371"/>
      <c r="UZZ37" s="371"/>
      <c r="VAA37" s="371"/>
      <c r="VAB37" s="371"/>
      <c r="VAC37" s="371"/>
      <c r="VAD37" s="371"/>
      <c r="VAE37" s="371"/>
      <c r="VAF37" s="371"/>
      <c r="VAG37" s="371"/>
      <c r="VAH37" s="371"/>
      <c r="VAI37" s="371"/>
      <c r="VAJ37" s="371"/>
      <c r="VAK37" s="371"/>
      <c r="VAL37" s="371"/>
      <c r="VAM37" s="371"/>
      <c r="VAN37" s="371"/>
      <c r="VAO37" s="371"/>
      <c r="VAP37" s="371"/>
      <c r="VAQ37" s="371"/>
      <c r="VAR37" s="371"/>
      <c r="VAS37" s="371"/>
      <c r="VAT37" s="371"/>
      <c r="VAU37" s="371"/>
      <c r="VAV37" s="371"/>
      <c r="VAW37" s="371"/>
      <c r="VAX37" s="371"/>
      <c r="VAY37" s="371"/>
      <c r="VAZ37" s="371"/>
      <c r="VBA37" s="371"/>
      <c r="VBB37" s="371"/>
      <c r="VBC37" s="371"/>
      <c r="VBD37" s="371"/>
      <c r="VBE37" s="371"/>
      <c r="VBF37" s="371"/>
      <c r="VBG37" s="371"/>
      <c r="VBH37" s="371"/>
      <c r="VBI37" s="371"/>
      <c r="VBJ37" s="371"/>
      <c r="VBK37" s="371"/>
      <c r="VBL37" s="371"/>
      <c r="VBM37" s="371"/>
      <c r="VBN37" s="371"/>
      <c r="VBO37" s="371"/>
      <c r="VBP37" s="371"/>
      <c r="VBQ37" s="371"/>
      <c r="VBR37" s="371"/>
      <c r="VBS37" s="371"/>
      <c r="VBT37" s="371"/>
      <c r="VBU37" s="371"/>
      <c r="VBV37" s="371"/>
      <c r="VBW37" s="371"/>
      <c r="VBX37" s="371"/>
      <c r="VBY37" s="371"/>
      <c r="VBZ37" s="371"/>
      <c r="VCA37" s="371"/>
      <c r="VCB37" s="371"/>
      <c r="VCC37" s="371"/>
      <c r="VCD37" s="371"/>
      <c r="VCE37" s="371"/>
      <c r="VCF37" s="371"/>
      <c r="VCG37" s="371"/>
      <c r="VCH37" s="371"/>
      <c r="VCI37" s="371"/>
      <c r="VCJ37" s="371"/>
      <c r="VCK37" s="371"/>
      <c r="VCL37" s="371"/>
      <c r="VCM37" s="371"/>
      <c r="VCN37" s="371"/>
      <c r="VCO37" s="371"/>
      <c r="VCP37" s="371"/>
      <c r="VCQ37" s="371"/>
      <c r="VCR37" s="371"/>
      <c r="VCS37" s="371"/>
      <c r="VCT37" s="371"/>
      <c r="VCU37" s="371"/>
      <c r="VCV37" s="371"/>
      <c r="VCW37" s="371"/>
      <c r="VCX37" s="371"/>
      <c r="VCY37" s="371"/>
      <c r="VCZ37" s="371"/>
      <c r="VDA37" s="371"/>
      <c r="VDB37" s="371"/>
      <c r="VDC37" s="371"/>
      <c r="VDD37" s="371"/>
      <c r="VDE37" s="371"/>
      <c r="VDF37" s="371"/>
      <c r="VDG37" s="371"/>
      <c r="VDH37" s="371"/>
      <c r="VDI37" s="371"/>
      <c r="VDJ37" s="371"/>
      <c r="VDK37" s="371"/>
      <c r="VDL37" s="371"/>
      <c r="VDM37" s="371"/>
      <c r="VDN37" s="371"/>
      <c r="VDO37" s="371"/>
      <c r="VDP37" s="371"/>
      <c r="VDQ37" s="371"/>
      <c r="VDR37" s="371"/>
      <c r="VDS37" s="371"/>
      <c r="VDT37" s="371"/>
      <c r="VDU37" s="371"/>
      <c r="VDV37" s="371"/>
      <c r="VDW37" s="371"/>
      <c r="VDX37" s="371"/>
      <c r="VDY37" s="371"/>
      <c r="VDZ37" s="371"/>
      <c r="VEA37" s="371"/>
      <c r="VEB37" s="371"/>
      <c r="VEC37" s="371"/>
      <c r="VED37" s="371"/>
      <c r="VEE37" s="371"/>
      <c r="VEF37" s="371"/>
      <c r="VEG37" s="371"/>
      <c r="VEH37" s="371"/>
      <c r="VEI37" s="371"/>
      <c r="VEJ37" s="371"/>
      <c r="VEK37" s="371"/>
      <c r="VEL37" s="371"/>
      <c r="VEM37" s="371"/>
      <c r="VEN37" s="371"/>
      <c r="VEO37" s="371"/>
      <c r="VEP37" s="371"/>
      <c r="VEQ37" s="371"/>
      <c r="VER37" s="371"/>
      <c r="VES37" s="371"/>
      <c r="VET37" s="371"/>
      <c r="VEU37" s="371"/>
      <c r="VEV37" s="371"/>
      <c r="VEW37" s="371"/>
      <c r="VEX37" s="371"/>
      <c r="VEY37" s="371"/>
      <c r="VEZ37" s="371"/>
      <c r="VFA37" s="371"/>
      <c r="VFB37" s="371"/>
      <c r="VFC37" s="371"/>
      <c r="VFD37" s="371"/>
      <c r="VFE37" s="371"/>
      <c r="VFF37" s="371"/>
      <c r="VFG37" s="371"/>
      <c r="VFH37" s="371"/>
      <c r="VFI37" s="371"/>
      <c r="VFJ37" s="371"/>
      <c r="VFK37" s="371"/>
      <c r="VFL37" s="371"/>
      <c r="VFM37" s="371"/>
      <c r="VFN37" s="371"/>
      <c r="VFO37" s="371"/>
      <c r="VFP37" s="371"/>
      <c r="VFQ37" s="371"/>
      <c r="VFR37" s="371"/>
      <c r="VFS37" s="371"/>
      <c r="VFT37" s="371"/>
      <c r="VFU37" s="371"/>
      <c r="VFV37" s="371"/>
      <c r="VFW37" s="371"/>
      <c r="VFX37" s="371"/>
      <c r="VFY37" s="371"/>
      <c r="VFZ37" s="371"/>
      <c r="VGA37" s="371"/>
      <c r="VGB37" s="371"/>
      <c r="VGC37" s="371"/>
      <c r="VGD37" s="371"/>
      <c r="VGE37" s="371"/>
      <c r="VGF37" s="371"/>
      <c r="VGG37" s="371"/>
      <c r="VGH37" s="371"/>
      <c r="VGI37" s="371"/>
      <c r="VGJ37" s="371"/>
      <c r="VGK37" s="371"/>
      <c r="VGL37" s="371"/>
      <c r="VGM37" s="371"/>
      <c r="VGN37" s="371"/>
      <c r="VGO37" s="371"/>
      <c r="VGP37" s="371"/>
      <c r="VGQ37" s="371"/>
      <c r="VGR37" s="371"/>
      <c r="VGS37" s="371"/>
      <c r="VGT37" s="371"/>
      <c r="VGU37" s="371"/>
      <c r="VGV37" s="371"/>
      <c r="VGW37" s="371"/>
      <c r="VGX37" s="371"/>
      <c r="VGY37" s="371"/>
      <c r="VGZ37" s="371"/>
      <c r="VHA37" s="371"/>
      <c r="VHB37" s="371"/>
      <c r="VHC37" s="371"/>
      <c r="VHD37" s="371"/>
      <c r="VHE37" s="371"/>
      <c r="VHF37" s="371"/>
      <c r="VHG37" s="371"/>
      <c r="VHH37" s="371"/>
      <c r="VHI37" s="371"/>
      <c r="VHJ37" s="371"/>
      <c r="VHK37" s="371"/>
      <c r="VHL37" s="371"/>
      <c r="VHM37" s="371"/>
      <c r="VHN37" s="371"/>
      <c r="VHO37" s="371"/>
      <c r="VHP37" s="371"/>
      <c r="VHQ37" s="371"/>
      <c r="VHR37" s="371"/>
      <c r="VHS37" s="371"/>
      <c r="VHT37" s="371"/>
      <c r="VHU37" s="371"/>
      <c r="VHV37" s="371"/>
      <c r="VHW37" s="371"/>
      <c r="VHX37" s="371"/>
      <c r="VHY37" s="371"/>
      <c r="VHZ37" s="371"/>
      <c r="VIA37" s="371"/>
      <c r="VIB37" s="371"/>
      <c r="VIC37" s="371"/>
      <c r="VID37" s="371"/>
      <c r="VIE37" s="371"/>
      <c r="VIF37" s="371"/>
      <c r="VIG37" s="371"/>
      <c r="VIH37" s="371"/>
      <c r="VII37" s="371"/>
      <c r="VIJ37" s="371"/>
      <c r="VIK37" s="371"/>
      <c r="VIL37" s="371"/>
      <c r="VIM37" s="371"/>
      <c r="VIN37" s="371"/>
      <c r="VIO37" s="371"/>
      <c r="VIP37" s="371"/>
      <c r="VIQ37" s="371"/>
      <c r="VIR37" s="371"/>
      <c r="VIS37" s="371"/>
      <c r="VIT37" s="371"/>
      <c r="VIU37" s="371"/>
      <c r="VIV37" s="371"/>
      <c r="VIW37" s="371"/>
      <c r="VIX37" s="371"/>
      <c r="VIY37" s="371"/>
      <c r="VIZ37" s="371"/>
      <c r="VJA37" s="371"/>
      <c r="VJB37" s="371"/>
      <c r="VJC37" s="371"/>
      <c r="VJD37" s="371"/>
      <c r="VJE37" s="371"/>
      <c r="VJF37" s="371"/>
      <c r="VJG37" s="371"/>
      <c r="VJH37" s="371"/>
      <c r="VJI37" s="371"/>
      <c r="VJJ37" s="371"/>
      <c r="VJK37" s="371"/>
      <c r="VJL37" s="371"/>
      <c r="VJM37" s="371"/>
      <c r="VJN37" s="371"/>
      <c r="VJO37" s="371"/>
      <c r="VJP37" s="371"/>
      <c r="VJQ37" s="371"/>
      <c r="VJR37" s="371"/>
      <c r="VJS37" s="371"/>
      <c r="VJT37" s="371"/>
      <c r="VJU37" s="371"/>
      <c r="VJV37" s="371"/>
      <c r="VJW37" s="371"/>
      <c r="VJX37" s="371"/>
      <c r="VJY37" s="371"/>
      <c r="VJZ37" s="371"/>
      <c r="VKA37" s="371"/>
      <c r="VKB37" s="371"/>
      <c r="VKC37" s="371"/>
      <c r="VKD37" s="371"/>
      <c r="VKE37" s="371"/>
      <c r="VKF37" s="371"/>
      <c r="VKG37" s="371"/>
      <c r="VKH37" s="371"/>
      <c r="VKI37" s="371"/>
      <c r="VKJ37" s="371"/>
      <c r="VKK37" s="371"/>
      <c r="VKL37" s="371"/>
      <c r="VKM37" s="371"/>
      <c r="VKN37" s="371"/>
      <c r="VKO37" s="371"/>
      <c r="VKP37" s="371"/>
      <c r="VKQ37" s="371"/>
      <c r="VKR37" s="371"/>
      <c r="VKS37" s="371"/>
      <c r="VKT37" s="371"/>
      <c r="VKU37" s="371"/>
      <c r="VKV37" s="371"/>
      <c r="VKW37" s="371"/>
      <c r="VKX37" s="371"/>
      <c r="VKY37" s="371"/>
      <c r="VKZ37" s="371"/>
      <c r="VLA37" s="371"/>
      <c r="VLB37" s="371"/>
      <c r="VLC37" s="371"/>
      <c r="VLD37" s="371"/>
      <c r="VLE37" s="371"/>
      <c r="VLF37" s="371"/>
      <c r="VLG37" s="371"/>
      <c r="VLH37" s="371"/>
      <c r="VLI37" s="371"/>
      <c r="VLJ37" s="371"/>
      <c r="VLK37" s="371"/>
      <c r="VLL37" s="371"/>
      <c r="VLM37" s="371"/>
      <c r="VLN37" s="371"/>
      <c r="VLO37" s="371"/>
      <c r="VLP37" s="371"/>
      <c r="VLQ37" s="371"/>
      <c r="VLR37" s="371"/>
      <c r="VLS37" s="371"/>
      <c r="VLT37" s="371"/>
      <c r="VLU37" s="371"/>
      <c r="VLV37" s="371"/>
      <c r="VLW37" s="371"/>
      <c r="VLX37" s="371"/>
      <c r="VLY37" s="371"/>
      <c r="VLZ37" s="371"/>
      <c r="VMA37" s="371"/>
      <c r="VMB37" s="371"/>
      <c r="VMC37" s="371"/>
      <c r="VMD37" s="371"/>
      <c r="VME37" s="371"/>
      <c r="VMF37" s="371"/>
      <c r="VMG37" s="371"/>
      <c r="VMH37" s="371"/>
      <c r="VMI37" s="371"/>
      <c r="VMJ37" s="371"/>
      <c r="VMK37" s="371"/>
      <c r="VML37" s="371"/>
      <c r="VMM37" s="371"/>
      <c r="VMN37" s="371"/>
      <c r="VMO37" s="371"/>
      <c r="VMP37" s="371"/>
      <c r="VMQ37" s="371"/>
      <c r="VMR37" s="371"/>
      <c r="VMS37" s="371"/>
      <c r="VMT37" s="371"/>
      <c r="VMU37" s="371"/>
      <c r="VMV37" s="371"/>
      <c r="VMW37" s="371"/>
      <c r="VMX37" s="371"/>
      <c r="VMY37" s="371"/>
      <c r="VMZ37" s="371"/>
      <c r="VNA37" s="371"/>
      <c r="VNB37" s="371"/>
      <c r="VNC37" s="371"/>
      <c r="VND37" s="371"/>
      <c r="VNE37" s="371"/>
      <c r="VNF37" s="371"/>
      <c r="VNG37" s="371"/>
      <c r="VNH37" s="371"/>
      <c r="VNI37" s="371"/>
      <c r="VNJ37" s="371"/>
      <c r="VNK37" s="371"/>
      <c r="VNL37" s="371"/>
      <c r="VNM37" s="371"/>
      <c r="VNN37" s="371"/>
      <c r="VNO37" s="371"/>
      <c r="VNP37" s="371"/>
      <c r="VNQ37" s="371"/>
      <c r="VNR37" s="371"/>
      <c r="VNS37" s="371"/>
      <c r="VNT37" s="371"/>
      <c r="VNU37" s="371"/>
      <c r="VNV37" s="371"/>
      <c r="VNW37" s="371"/>
      <c r="VNX37" s="371"/>
      <c r="VNY37" s="371"/>
      <c r="VNZ37" s="371"/>
      <c r="VOA37" s="371"/>
      <c r="VOB37" s="371"/>
      <c r="VOC37" s="371"/>
      <c r="VOD37" s="371"/>
      <c r="VOE37" s="371"/>
      <c r="VOF37" s="371"/>
      <c r="VOG37" s="371"/>
      <c r="VOH37" s="371"/>
      <c r="VOI37" s="371"/>
      <c r="VOJ37" s="371"/>
      <c r="VOK37" s="371"/>
      <c r="VOL37" s="371"/>
      <c r="VOM37" s="371"/>
      <c r="VON37" s="371"/>
      <c r="VOO37" s="371"/>
      <c r="VOP37" s="371"/>
      <c r="VOQ37" s="371"/>
      <c r="VOR37" s="371"/>
      <c r="VOS37" s="371"/>
      <c r="VOT37" s="371"/>
      <c r="VOU37" s="371"/>
      <c r="VOV37" s="371"/>
      <c r="VOW37" s="371"/>
      <c r="VOX37" s="371"/>
      <c r="VOY37" s="371"/>
      <c r="VOZ37" s="371"/>
      <c r="VPA37" s="371"/>
      <c r="VPB37" s="371"/>
      <c r="VPC37" s="371"/>
      <c r="VPD37" s="371"/>
      <c r="VPE37" s="371"/>
      <c r="VPF37" s="371"/>
      <c r="VPG37" s="371"/>
      <c r="VPH37" s="371"/>
      <c r="VPI37" s="371"/>
      <c r="VPJ37" s="371"/>
      <c r="VPK37" s="371"/>
      <c r="VPL37" s="371"/>
      <c r="VPM37" s="371"/>
      <c r="VPN37" s="371"/>
      <c r="VPO37" s="371"/>
      <c r="VPP37" s="371"/>
      <c r="VPQ37" s="371"/>
      <c r="VPR37" s="371"/>
      <c r="VPS37" s="371"/>
      <c r="VPT37" s="371"/>
      <c r="VPU37" s="371"/>
      <c r="VPV37" s="371"/>
      <c r="VPW37" s="371"/>
      <c r="VPX37" s="371"/>
      <c r="VPY37" s="371"/>
      <c r="VPZ37" s="371"/>
      <c r="VQA37" s="371"/>
      <c r="VQB37" s="371"/>
      <c r="VQC37" s="371"/>
      <c r="VQD37" s="371"/>
      <c r="VQE37" s="371"/>
      <c r="VQF37" s="371"/>
      <c r="VQG37" s="371"/>
      <c r="VQH37" s="371"/>
      <c r="VQI37" s="371"/>
      <c r="VQJ37" s="371"/>
      <c r="VQK37" s="371"/>
      <c r="VQL37" s="371"/>
      <c r="VQM37" s="371"/>
      <c r="VQN37" s="371"/>
      <c r="VQO37" s="371"/>
      <c r="VQP37" s="371"/>
      <c r="VQQ37" s="371"/>
      <c r="VQR37" s="371"/>
      <c r="VQS37" s="371"/>
      <c r="VQT37" s="371"/>
      <c r="VQU37" s="371"/>
      <c r="VQV37" s="371"/>
      <c r="VQW37" s="371"/>
      <c r="VQX37" s="371"/>
      <c r="VQY37" s="371"/>
      <c r="VQZ37" s="371"/>
      <c r="VRA37" s="371"/>
      <c r="VRB37" s="371"/>
      <c r="VRC37" s="371"/>
      <c r="VRD37" s="371"/>
      <c r="VRE37" s="371"/>
      <c r="VRF37" s="371"/>
      <c r="VRG37" s="371"/>
      <c r="VRH37" s="371"/>
      <c r="VRI37" s="371"/>
      <c r="VRJ37" s="371"/>
      <c r="VRK37" s="371"/>
      <c r="VRL37" s="371"/>
      <c r="VRM37" s="371"/>
      <c r="VRN37" s="371"/>
      <c r="VRO37" s="371"/>
      <c r="VRP37" s="371"/>
      <c r="VRQ37" s="371"/>
      <c r="VRR37" s="371"/>
      <c r="VRS37" s="371"/>
      <c r="VRT37" s="371"/>
      <c r="VRU37" s="371"/>
      <c r="VRV37" s="371"/>
      <c r="VRW37" s="371"/>
      <c r="VRX37" s="371"/>
      <c r="VRY37" s="371"/>
      <c r="VRZ37" s="371"/>
      <c r="VSA37" s="371"/>
      <c r="VSB37" s="371"/>
      <c r="VSC37" s="371"/>
      <c r="VSD37" s="371"/>
      <c r="VSE37" s="371"/>
      <c r="VSF37" s="371"/>
      <c r="VSG37" s="371"/>
      <c r="VSH37" s="371"/>
      <c r="VSI37" s="371"/>
      <c r="VSJ37" s="371"/>
      <c r="VSK37" s="371"/>
      <c r="VSL37" s="371"/>
      <c r="VSM37" s="371"/>
      <c r="VSN37" s="371"/>
      <c r="VSO37" s="371"/>
      <c r="VSP37" s="371"/>
      <c r="VSQ37" s="371"/>
      <c r="VSR37" s="371"/>
      <c r="VSS37" s="371"/>
      <c r="VST37" s="371"/>
      <c r="VSU37" s="371"/>
      <c r="VSV37" s="371"/>
      <c r="VSW37" s="371"/>
      <c r="VSX37" s="371"/>
      <c r="VSY37" s="371"/>
      <c r="VSZ37" s="371"/>
      <c r="VTA37" s="371"/>
      <c r="VTB37" s="371"/>
      <c r="VTC37" s="371"/>
      <c r="VTD37" s="371"/>
      <c r="VTE37" s="371"/>
      <c r="VTF37" s="371"/>
      <c r="VTG37" s="371"/>
      <c r="VTH37" s="371"/>
      <c r="VTI37" s="371"/>
      <c r="VTJ37" s="371"/>
      <c r="VTK37" s="371"/>
      <c r="VTL37" s="371"/>
      <c r="VTM37" s="371"/>
      <c r="VTN37" s="371"/>
      <c r="VTO37" s="371"/>
      <c r="VTP37" s="371"/>
      <c r="VTQ37" s="371"/>
      <c r="VTR37" s="371"/>
      <c r="VTS37" s="371"/>
      <c r="VTT37" s="371"/>
      <c r="VTU37" s="371"/>
      <c r="VTV37" s="371"/>
      <c r="VTW37" s="371"/>
      <c r="VTX37" s="371"/>
      <c r="VTY37" s="371"/>
      <c r="VTZ37" s="371"/>
      <c r="VUA37" s="371"/>
      <c r="VUB37" s="371"/>
      <c r="VUC37" s="371"/>
      <c r="VUD37" s="371"/>
      <c r="VUE37" s="371"/>
      <c r="VUF37" s="371"/>
      <c r="VUG37" s="371"/>
      <c r="VUH37" s="371"/>
      <c r="VUI37" s="371"/>
      <c r="VUJ37" s="371"/>
      <c r="VUK37" s="371"/>
      <c r="VUL37" s="371"/>
      <c r="VUM37" s="371"/>
      <c r="VUN37" s="371"/>
      <c r="VUO37" s="371"/>
      <c r="VUP37" s="371"/>
      <c r="VUQ37" s="371"/>
      <c r="VUR37" s="371"/>
      <c r="VUS37" s="371"/>
      <c r="VUT37" s="371"/>
      <c r="VUU37" s="371"/>
      <c r="VUV37" s="371"/>
      <c r="VUW37" s="371"/>
      <c r="VUX37" s="371"/>
      <c r="VUY37" s="371"/>
      <c r="VUZ37" s="371"/>
      <c r="VVA37" s="371"/>
      <c r="VVB37" s="371"/>
      <c r="VVC37" s="371"/>
      <c r="VVD37" s="371"/>
      <c r="VVE37" s="371"/>
      <c r="VVF37" s="371"/>
      <c r="VVG37" s="371"/>
      <c r="VVH37" s="371"/>
      <c r="VVI37" s="371"/>
      <c r="VVJ37" s="371"/>
      <c r="VVK37" s="371"/>
      <c r="VVL37" s="371"/>
      <c r="VVM37" s="371"/>
      <c r="VVN37" s="371"/>
      <c r="VVO37" s="371"/>
      <c r="VVP37" s="371"/>
      <c r="VVQ37" s="371"/>
      <c r="VVR37" s="371"/>
      <c r="VVS37" s="371"/>
      <c r="VVT37" s="371"/>
      <c r="VVU37" s="371"/>
      <c r="VVV37" s="371"/>
      <c r="VVW37" s="371"/>
      <c r="VVX37" s="371"/>
      <c r="VVY37" s="371"/>
      <c r="VVZ37" s="371"/>
      <c r="VWA37" s="371"/>
      <c r="VWB37" s="371"/>
      <c r="VWC37" s="371"/>
      <c r="VWD37" s="371"/>
      <c r="VWE37" s="371"/>
      <c r="VWF37" s="371"/>
      <c r="VWG37" s="371"/>
      <c r="VWH37" s="371"/>
      <c r="VWI37" s="371"/>
      <c r="VWJ37" s="371"/>
      <c r="VWK37" s="371"/>
      <c r="VWL37" s="371"/>
      <c r="VWM37" s="371"/>
      <c r="VWN37" s="371"/>
      <c r="VWO37" s="371"/>
      <c r="VWP37" s="371"/>
      <c r="VWQ37" s="371"/>
      <c r="VWR37" s="371"/>
      <c r="VWS37" s="371"/>
      <c r="VWT37" s="371"/>
      <c r="VWU37" s="371"/>
      <c r="VWV37" s="371"/>
      <c r="VWW37" s="371"/>
      <c r="VWX37" s="371"/>
      <c r="VWY37" s="371"/>
      <c r="VWZ37" s="371"/>
      <c r="VXA37" s="371"/>
      <c r="VXB37" s="371"/>
      <c r="VXC37" s="371"/>
      <c r="VXD37" s="371"/>
      <c r="VXE37" s="371"/>
      <c r="VXF37" s="371"/>
      <c r="VXG37" s="371"/>
      <c r="VXH37" s="371"/>
      <c r="VXI37" s="371"/>
      <c r="VXJ37" s="371"/>
      <c r="VXK37" s="371"/>
      <c r="VXL37" s="371"/>
      <c r="VXM37" s="371"/>
      <c r="VXN37" s="371"/>
      <c r="VXO37" s="371"/>
      <c r="VXP37" s="371"/>
      <c r="VXQ37" s="371"/>
      <c r="VXR37" s="371"/>
      <c r="VXS37" s="371"/>
      <c r="VXT37" s="371"/>
      <c r="VXU37" s="371"/>
      <c r="VXV37" s="371"/>
      <c r="VXW37" s="371"/>
      <c r="VXX37" s="371"/>
      <c r="VXY37" s="371"/>
      <c r="VXZ37" s="371"/>
      <c r="VYA37" s="371"/>
      <c r="VYB37" s="371"/>
      <c r="VYC37" s="371"/>
      <c r="VYD37" s="371"/>
      <c r="VYE37" s="371"/>
      <c r="VYF37" s="371"/>
      <c r="VYG37" s="371"/>
      <c r="VYH37" s="371"/>
      <c r="VYI37" s="371"/>
      <c r="VYJ37" s="371"/>
      <c r="VYK37" s="371"/>
      <c r="VYL37" s="371"/>
      <c r="VYM37" s="371"/>
      <c r="VYN37" s="371"/>
      <c r="VYO37" s="371"/>
      <c r="VYP37" s="371"/>
      <c r="VYQ37" s="371"/>
      <c r="VYR37" s="371"/>
      <c r="VYS37" s="371"/>
      <c r="VYT37" s="371"/>
      <c r="VYU37" s="371"/>
      <c r="VYV37" s="371"/>
      <c r="VYW37" s="371"/>
      <c r="VYX37" s="371"/>
      <c r="VYY37" s="371"/>
      <c r="VYZ37" s="371"/>
      <c r="VZA37" s="371"/>
      <c r="VZB37" s="371"/>
      <c r="VZC37" s="371"/>
      <c r="VZD37" s="371"/>
      <c r="VZE37" s="371"/>
      <c r="VZF37" s="371"/>
      <c r="VZG37" s="371"/>
      <c r="VZH37" s="371"/>
      <c r="VZI37" s="371"/>
      <c r="VZJ37" s="371"/>
      <c r="VZK37" s="371"/>
      <c r="VZL37" s="371"/>
      <c r="VZM37" s="371"/>
      <c r="VZN37" s="371"/>
      <c r="VZO37" s="371"/>
      <c r="VZP37" s="371"/>
      <c r="VZQ37" s="371"/>
      <c r="VZR37" s="371"/>
      <c r="VZS37" s="371"/>
      <c r="VZT37" s="371"/>
      <c r="VZU37" s="371"/>
      <c r="VZV37" s="371"/>
      <c r="VZW37" s="371"/>
      <c r="VZX37" s="371"/>
      <c r="VZY37" s="371"/>
      <c r="VZZ37" s="371"/>
      <c r="WAA37" s="371"/>
      <c r="WAB37" s="371"/>
      <c r="WAC37" s="371"/>
      <c r="WAD37" s="371"/>
      <c r="WAE37" s="371"/>
      <c r="WAF37" s="371"/>
      <c r="WAG37" s="371"/>
      <c r="WAH37" s="371"/>
      <c r="WAI37" s="371"/>
      <c r="WAJ37" s="371"/>
      <c r="WAK37" s="371"/>
      <c r="WAL37" s="371"/>
      <c r="WAM37" s="371"/>
      <c r="WAN37" s="371"/>
      <c r="WAO37" s="371"/>
      <c r="WAP37" s="371"/>
      <c r="WAQ37" s="371"/>
      <c r="WAR37" s="371"/>
      <c r="WAS37" s="371"/>
      <c r="WAT37" s="371"/>
      <c r="WAU37" s="371"/>
      <c r="WAV37" s="371"/>
      <c r="WAW37" s="371"/>
      <c r="WAX37" s="371"/>
      <c r="WAY37" s="371"/>
      <c r="WAZ37" s="371"/>
      <c r="WBA37" s="371"/>
      <c r="WBB37" s="371"/>
      <c r="WBC37" s="371"/>
      <c r="WBD37" s="371"/>
      <c r="WBE37" s="371"/>
      <c r="WBF37" s="371"/>
      <c r="WBG37" s="371"/>
      <c r="WBH37" s="371"/>
      <c r="WBI37" s="371"/>
      <c r="WBJ37" s="371"/>
      <c r="WBK37" s="371"/>
      <c r="WBL37" s="371"/>
      <c r="WBM37" s="371"/>
      <c r="WBN37" s="371"/>
      <c r="WBO37" s="371"/>
      <c r="WBP37" s="371"/>
      <c r="WBQ37" s="371"/>
      <c r="WBR37" s="371"/>
      <c r="WBS37" s="371"/>
      <c r="WBT37" s="371"/>
      <c r="WBU37" s="371"/>
      <c r="WBV37" s="371"/>
      <c r="WBW37" s="371"/>
      <c r="WBX37" s="371"/>
      <c r="WBY37" s="371"/>
      <c r="WBZ37" s="371"/>
      <c r="WCA37" s="371"/>
      <c r="WCB37" s="371"/>
      <c r="WCC37" s="371"/>
      <c r="WCD37" s="371"/>
      <c r="WCE37" s="371"/>
      <c r="WCF37" s="371"/>
      <c r="WCG37" s="371"/>
      <c r="WCH37" s="371"/>
      <c r="WCI37" s="371"/>
      <c r="WCJ37" s="371"/>
      <c r="WCK37" s="371"/>
      <c r="WCL37" s="371"/>
      <c r="WCM37" s="371"/>
      <c r="WCN37" s="371"/>
      <c r="WCO37" s="371"/>
      <c r="WCP37" s="371"/>
      <c r="WCQ37" s="371"/>
      <c r="WCR37" s="371"/>
      <c r="WCS37" s="371"/>
      <c r="WCT37" s="371"/>
      <c r="WCU37" s="371"/>
      <c r="WCV37" s="371"/>
      <c r="WCW37" s="371"/>
      <c r="WCX37" s="371"/>
      <c r="WCY37" s="371"/>
      <c r="WCZ37" s="371"/>
      <c r="WDA37" s="371"/>
      <c r="WDB37" s="371"/>
      <c r="WDC37" s="371"/>
      <c r="WDD37" s="371"/>
      <c r="WDE37" s="371"/>
      <c r="WDF37" s="371"/>
      <c r="WDG37" s="371"/>
      <c r="WDH37" s="371"/>
      <c r="WDI37" s="371"/>
      <c r="WDJ37" s="371"/>
      <c r="WDK37" s="371"/>
      <c r="WDL37" s="371"/>
      <c r="WDM37" s="371"/>
      <c r="WDN37" s="371"/>
      <c r="WDO37" s="371"/>
      <c r="WDP37" s="371"/>
      <c r="WDQ37" s="371"/>
      <c r="WDR37" s="371"/>
      <c r="WDS37" s="371"/>
      <c r="WDT37" s="371"/>
      <c r="WDU37" s="371"/>
      <c r="WDV37" s="371"/>
      <c r="WDW37" s="371"/>
      <c r="WDX37" s="371"/>
      <c r="WDY37" s="371"/>
      <c r="WDZ37" s="371"/>
      <c r="WEA37" s="371"/>
      <c r="WEB37" s="371"/>
      <c r="WEC37" s="371"/>
      <c r="WED37" s="371"/>
      <c r="WEE37" s="371"/>
      <c r="WEF37" s="371"/>
      <c r="WEG37" s="371"/>
      <c r="WEH37" s="371"/>
      <c r="WEI37" s="371"/>
      <c r="WEJ37" s="371"/>
      <c r="WEK37" s="371"/>
      <c r="WEL37" s="371"/>
      <c r="WEM37" s="371"/>
      <c r="WEN37" s="371"/>
      <c r="WEO37" s="371"/>
      <c r="WEP37" s="371"/>
      <c r="WEQ37" s="371"/>
      <c r="WER37" s="371"/>
      <c r="WES37" s="371"/>
      <c r="WET37" s="371"/>
      <c r="WEU37" s="371"/>
      <c r="WEV37" s="371"/>
      <c r="WEW37" s="371"/>
      <c r="WEX37" s="371"/>
      <c r="WEY37" s="371"/>
      <c r="WEZ37" s="371"/>
      <c r="WFA37" s="371"/>
      <c r="WFB37" s="371"/>
      <c r="WFC37" s="371"/>
      <c r="WFD37" s="371"/>
      <c r="WFE37" s="371"/>
      <c r="WFF37" s="371"/>
      <c r="WFG37" s="371"/>
      <c r="WFH37" s="371"/>
      <c r="WFI37" s="371"/>
      <c r="WFJ37" s="371"/>
      <c r="WFK37" s="371"/>
      <c r="WFL37" s="371"/>
      <c r="WFM37" s="371"/>
      <c r="WFN37" s="371"/>
      <c r="WFO37" s="371"/>
      <c r="WFP37" s="371"/>
      <c r="WFQ37" s="371"/>
      <c r="WFR37" s="371"/>
      <c r="WFS37" s="371"/>
      <c r="WFT37" s="371"/>
      <c r="WFU37" s="371"/>
      <c r="WFV37" s="371"/>
      <c r="WFW37" s="371"/>
      <c r="WFX37" s="371"/>
      <c r="WFY37" s="371"/>
      <c r="WFZ37" s="371"/>
      <c r="WGA37" s="371"/>
      <c r="WGB37" s="371"/>
      <c r="WGC37" s="371"/>
      <c r="WGD37" s="371"/>
      <c r="WGE37" s="371"/>
      <c r="WGF37" s="371"/>
      <c r="WGG37" s="371"/>
      <c r="WGH37" s="371"/>
      <c r="WGI37" s="371"/>
      <c r="WGJ37" s="371"/>
      <c r="WGK37" s="371"/>
      <c r="WGL37" s="371"/>
      <c r="WGM37" s="371"/>
      <c r="WGN37" s="371"/>
      <c r="WGO37" s="371"/>
      <c r="WGP37" s="371"/>
      <c r="WGQ37" s="371"/>
      <c r="WGR37" s="371"/>
      <c r="WGS37" s="371"/>
      <c r="WGT37" s="371"/>
      <c r="WGU37" s="371"/>
      <c r="WGV37" s="371"/>
      <c r="WGW37" s="371"/>
      <c r="WGX37" s="371"/>
      <c r="WGY37" s="371"/>
      <c r="WGZ37" s="371"/>
      <c r="WHA37" s="371"/>
      <c r="WHB37" s="371"/>
      <c r="WHC37" s="371"/>
      <c r="WHD37" s="371"/>
      <c r="WHE37" s="371"/>
      <c r="WHF37" s="371"/>
      <c r="WHG37" s="371"/>
      <c r="WHH37" s="371"/>
      <c r="WHI37" s="371"/>
      <c r="WHJ37" s="371"/>
      <c r="WHK37" s="371"/>
      <c r="WHL37" s="371"/>
      <c r="WHM37" s="371"/>
      <c r="WHN37" s="371"/>
      <c r="WHO37" s="371"/>
      <c r="WHP37" s="371"/>
      <c r="WHQ37" s="371"/>
      <c r="WHR37" s="371"/>
      <c r="WHS37" s="371"/>
      <c r="WHT37" s="371"/>
      <c r="WHU37" s="371"/>
      <c r="WHV37" s="371"/>
      <c r="WHW37" s="371"/>
      <c r="WHX37" s="371"/>
      <c r="WHY37" s="371"/>
      <c r="WHZ37" s="371"/>
      <c r="WIA37" s="371"/>
      <c r="WIB37" s="371"/>
      <c r="WIC37" s="371"/>
      <c r="WID37" s="371"/>
      <c r="WIE37" s="371"/>
      <c r="WIF37" s="371"/>
      <c r="WIG37" s="371"/>
      <c r="WIH37" s="371"/>
      <c r="WII37" s="371"/>
      <c r="WIJ37" s="371"/>
      <c r="WIK37" s="371"/>
      <c r="WIL37" s="371"/>
      <c r="WIM37" s="371"/>
      <c r="WIN37" s="371"/>
      <c r="WIO37" s="371"/>
      <c r="WIP37" s="371"/>
      <c r="WIQ37" s="371"/>
      <c r="WIR37" s="371"/>
      <c r="WIS37" s="371"/>
      <c r="WIT37" s="371"/>
      <c r="WIU37" s="371"/>
      <c r="WIV37" s="371"/>
      <c r="WIW37" s="371"/>
      <c r="WIX37" s="371"/>
      <c r="WIY37" s="371"/>
      <c r="WIZ37" s="371"/>
      <c r="WJA37" s="371"/>
      <c r="WJB37" s="371"/>
      <c r="WJC37" s="371"/>
      <c r="WJD37" s="371"/>
      <c r="WJE37" s="371"/>
      <c r="WJF37" s="371"/>
      <c r="WJG37" s="371"/>
      <c r="WJH37" s="371"/>
      <c r="WJI37" s="371"/>
      <c r="WJJ37" s="371"/>
      <c r="WJK37" s="371"/>
      <c r="WJL37" s="371"/>
      <c r="WJM37" s="371"/>
      <c r="WJN37" s="371"/>
      <c r="WJO37" s="371"/>
      <c r="WJP37" s="371"/>
      <c r="WJQ37" s="371"/>
      <c r="WJR37" s="371"/>
      <c r="WJS37" s="371"/>
      <c r="WJT37" s="371"/>
      <c r="WJU37" s="371"/>
      <c r="WJV37" s="371"/>
      <c r="WJW37" s="371"/>
      <c r="WJX37" s="371"/>
      <c r="WJY37" s="371"/>
      <c r="WJZ37" s="371"/>
      <c r="WKA37" s="371"/>
      <c r="WKB37" s="371"/>
      <c r="WKC37" s="371"/>
      <c r="WKD37" s="371"/>
      <c r="WKE37" s="371"/>
      <c r="WKF37" s="371"/>
      <c r="WKG37" s="371"/>
      <c r="WKH37" s="371"/>
      <c r="WKI37" s="371"/>
      <c r="WKJ37" s="371"/>
      <c r="WKK37" s="371"/>
      <c r="WKL37" s="371"/>
      <c r="WKM37" s="371"/>
      <c r="WKN37" s="371"/>
      <c r="WKO37" s="371"/>
      <c r="WKP37" s="371"/>
      <c r="WKQ37" s="371"/>
      <c r="WKR37" s="371"/>
      <c r="WKS37" s="371"/>
      <c r="WKT37" s="371"/>
      <c r="WKU37" s="371"/>
      <c r="WKV37" s="371"/>
      <c r="WKW37" s="371"/>
      <c r="WKX37" s="371"/>
      <c r="WKY37" s="371"/>
      <c r="WKZ37" s="371"/>
      <c r="WLA37" s="371"/>
      <c r="WLB37" s="371"/>
      <c r="WLC37" s="371"/>
      <c r="WLD37" s="371"/>
      <c r="WLE37" s="371"/>
      <c r="WLF37" s="371"/>
      <c r="WLG37" s="371"/>
      <c r="WLH37" s="371"/>
      <c r="WLI37" s="371"/>
      <c r="WLJ37" s="371"/>
      <c r="WLK37" s="371"/>
      <c r="WLL37" s="371"/>
      <c r="WLM37" s="371"/>
      <c r="WLN37" s="371"/>
      <c r="WLO37" s="371"/>
      <c r="WLP37" s="371"/>
      <c r="WLQ37" s="371"/>
      <c r="WLR37" s="371"/>
      <c r="WLS37" s="371"/>
      <c r="WLT37" s="371"/>
      <c r="WLU37" s="371"/>
      <c r="WLV37" s="371"/>
      <c r="WLW37" s="371"/>
      <c r="WLX37" s="371"/>
      <c r="WLY37" s="371"/>
      <c r="WLZ37" s="371"/>
      <c r="WMA37" s="371"/>
      <c r="WMB37" s="371"/>
      <c r="WMC37" s="371"/>
      <c r="WMD37" s="371"/>
      <c r="WME37" s="371"/>
      <c r="WMF37" s="371"/>
      <c r="WMG37" s="371"/>
      <c r="WMH37" s="371"/>
      <c r="WMI37" s="371"/>
      <c r="WMJ37" s="371"/>
      <c r="WMK37" s="371"/>
      <c r="WML37" s="371"/>
      <c r="WMM37" s="371"/>
      <c r="WMN37" s="371"/>
      <c r="WMO37" s="371"/>
      <c r="WMP37" s="371"/>
      <c r="WMQ37" s="371"/>
      <c r="WMR37" s="371"/>
      <c r="WMS37" s="371"/>
      <c r="WMT37" s="371"/>
      <c r="WMU37" s="371"/>
      <c r="WMV37" s="371"/>
      <c r="WMW37" s="371"/>
      <c r="WMX37" s="371"/>
      <c r="WMY37" s="371"/>
      <c r="WMZ37" s="371"/>
      <c r="WNA37" s="371"/>
      <c r="WNB37" s="371"/>
      <c r="WNC37" s="371"/>
      <c r="WND37" s="371"/>
      <c r="WNE37" s="371"/>
      <c r="WNF37" s="371"/>
      <c r="WNG37" s="371"/>
      <c r="WNH37" s="371"/>
      <c r="WNI37" s="371"/>
      <c r="WNJ37" s="371"/>
      <c r="WNK37" s="371"/>
      <c r="WNL37" s="371"/>
      <c r="WNM37" s="371"/>
      <c r="WNN37" s="371"/>
      <c r="WNO37" s="371"/>
      <c r="WNP37" s="371"/>
      <c r="WNQ37" s="371"/>
      <c r="WNR37" s="371"/>
      <c r="WNS37" s="371"/>
      <c r="WNT37" s="371"/>
      <c r="WNU37" s="371"/>
      <c r="WNV37" s="371"/>
      <c r="WNW37" s="371"/>
      <c r="WNX37" s="371"/>
      <c r="WNY37" s="371"/>
      <c r="WNZ37" s="371"/>
      <c r="WOA37" s="371"/>
      <c r="WOB37" s="371"/>
      <c r="WOC37" s="371"/>
      <c r="WOD37" s="371"/>
      <c r="WOE37" s="371"/>
      <c r="WOF37" s="371"/>
      <c r="WOG37" s="371"/>
      <c r="WOH37" s="371"/>
      <c r="WOI37" s="371"/>
      <c r="WOJ37" s="371"/>
      <c r="WOK37" s="371"/>
      <c r="WOL37" s="371"/>
      <c r="WOM37" s="371"/>
      <c r="WON37" s="371"/>
      <c r="WOO37" s="371"/>
      <c r="WOP37" s="371"/>
      <c r="WOQ37" s="371"/>
      <c r="WOR37" s="371"/>
      <c r="WOS37" s="371"/>
      <c r="WOT37" s="371"/>
      <c r="WOU37" s="371"/>
      <c r="WOV37" s="371"/>
      <c r="WOW37" s="371"/>
      <c r="WOX37" s="371"/>
      <c r="WOY37" s="371"/>
      <c r="WOZ37" s="371"/>
      <c r="WPA37" s="371"/>
      <c r="WPB37" s="371"/>
      <c r="WPC37" s="371"/>
      <c r="WPD37" s="371"/>
      <c r="WPE37" s="371"/>
      <c r="WPF37" s="371"/>
      <c r="WPG37" s="371"/>
      <c r="WPH37" s="371"/>
      <c r="WPI37" s="371"/>
      <c r="WPJ37" s="371"/>
      <c r="WPK37" s="371"/>
      <c r="WPL37" s="371"/>
      <c r="WPM37" s="371"/>
      <c r="WPN37" s="371"/>
      <c r="WPO37" s="371"/>
      <c r="WPP37" s="371"/>
      <c r="WPQ37" s="371"/>
      <c r="WPR37" s="371"/>
      <c r="WPS37" s="371"/>
      <c r="WPT37" s="371"/>
      <c r="WPU37" s="371"/>
      <c r="WPV37" s="371"/>
      <c r="WPW37" s="371"/>
      <c r="WPX37" s="371"/>
      <c r="WPY37" s="371"/>
      <c r="WPZ37" s="371"/>
      <c r="WQA37" s="371"/>
      <c r="WQB37" s="371"/>
      <c r="WQC37" s="371"/>
      <c r="WQD37" s="371"/>
      <c r="WQE37" s="371"/>
      <c r="WQF37" s="371"/>
      <c r="WQG37" s="371"/>
      <c r="WQH37" s="371"/>
      <c r="WQI37" s="371"/>
      <c r="WQJ37" s="371"/>
      <c r="WQK37" s="371"/>
      <c r="WQL37" s="371"/>
      <c r="WQM37" s="371"/>
      <c r="WQN37" s="371"/>
      <c r="WQO37" s="371"/>
      <c r="WQP37" s="371"/>
      <c r="WQQ37" s="371"/>
      <c r="WQR37" s="371"/>
      <c r="WQS37" s="371"/>
      <c r="WQT37" s="371"/>
      <c r="WQU37" s="371"/>
      <c r="WQV37" s="371"/>
      <c r="WQW37" s="371"/>
      <c r="WQX37" s="371"/>
      <c r="WQY37" s="371"/>
      <c r="WQZ37" s="371"/>
      <c r="WRA37" s="371"/>
      <c r="WRB37" s="371"/>
      <c r="WRC37" s="371"/>
      <c r="WRD37" s="371"/>
      <c r="WRE37" s="371"/>
      <c r="WRF37" s="371"/>
      <c r="WRG37" s="371"/>
      <c r="WRH37" s="371"/>
      <c r="WRI37" s="371"/>
      <c r="WRJ37" s="371"/>
      <c r="WRK37" s="371"/>
      <c r="WRL37" s="371"/>
      <c r="WRM37" s="371"/>
      <c r="WRN37" s="371"/>
      <c r="WRO37" s="371"/>
      <c r="WRP37" s="371"/>
      <c r="WRQ37" s="371"/>
      <c r="WRR37" s="371"/>
      <c r="WRS37" s="371"/>
      <c r="WRT37" s="371"/>
      <c r="WRU37" s="371"/>
      <c r="WRV37" s="371"/>
      <c r="WRW37" s="371"/>
      <c r="WRX37" s="371"/>
      <c r="WRY37" s="371"/>
      <c r="WRZ37" s="371"/>
      <c r="WSA37" s="371"/>
      <c r="WSB37" s="371"/>
      <c r="WSC37" s="371"/>
      <c r="WSD37" s="371"/>
      <c r="WSE37" s="371"/>
      <c r="WSF37" s="371"/>
      <c r="WSG37" s="371"/>
      <c r="WSH37" s="371"/>
      <c r="WSI37" s="371"/>
      <c r="WSJ37" s="371"/>
      <c r="WSK37" s="371"/>
      <c r="WSL37" s="371"/>
      <c r="WSM37" s="371"/>
      <c r="WSN37" s="371"/>
      <c r="WSO37" s="371"/>
      <c r="WSP37" s="371"/>
      <c r="WSQ37" s="371"/>
      <c r="WSR37" s="371"/>
      <c r="WSS37" s="371"/>
      <c r="WST37" s="371"/>
      <c r="WSU37" s="371"/>
      <c r="WSV37" s="371"/>
      <c r="WSW37" s="371"/>
      <c r="WSX37" s="371"/>
      <c r="WSY37" s="371"/>
      <c r="WSZ37" s="371"/>
      <c r="WTA37" s="371"/>
      <c r="WTB37" s="371"/>
      <c r="WTC37" s="371"/>
      <c r="WTD37" s="371"/>
      <c r="WTE37" s="371"/>
      <c r="WTF37" s="371"/>
      <c r="WTG37" s="371"/>
      <c r="WTH37" s="371"/>
      <c r="WTI37" s="371"/>
      <c r="WTJ37" s="371"/>
      <c r="WTK37" s="371"/>
      <c r="WTL37" s="371"/>
      <c r="WTM37" s="371"/>
      <c r="WTN37" s="371"/>
      <c r="WTO37" s="371"/>
      <c r="WTP37" s="371"/>
      <c r="WTQ37" s="371"/>
      <c r="WTR37" s="371"/>
      <c r="WTS37" s="371"/>
      <c r="WTT37" s="371"/>
      <c r="WTU37" s="371"/>
      <c r="WTV37" s="371"/>
      <c r="WTW37" s="371"/>
      <c r="WTX37" s="371"/>
      <c r="WTY37" s="371"/>
      <c r="WTZ37" s="371"/>
      <c r="WUA37" s="371"/>
      <c r="WUB37" s="371"/>
      <c r="WUC37" s="371"/>
      <c r="WUD37" s="371"/>
      <c r="WUE37" s="371"/>
      <c r="WUF37" s="371"/>
      <c r="WUG37" s="371"/>
      <c r="WUH37" s="371"/>
      <c r="WUI37" s="371"/>
      <c r="WUJ37" s="371"/>
      <c r="WUK37" s="371"/>
      <c r="WUL37" s="371"/>
      <c r="WUM37" s="371"/>
      <c r="WUN37" s="371"/>
      <c r="WUO37" s="371"/>
      <c r="WUP37" s="371"/>
      <c r="WUQ37" s="371"/>
      <c r="WUR37" s="371"/>
      <c r="WUS37" s="371"/>
      <c r="WUT37" s="371"/>
      <c r="WUU37" s="371"/>
      <c r="WUV37" s="371"/>
      <c r="WUW37" s="371"/>
      <c r="WUX37" s="371"/>
      <c r="WUY37" s="371"/>
      <c r="WUZ37" s="371"/>
      <c r="WVA37" s="371"/>
      <c r="WVB37" s="371"/>
      <c r="WVC37" s="371"/>
      <c r="WVD37" s="371"/>
      <c r="WVE37" s="371"/>
      <c r="WVF37" s="371"/>
      <c r="WVG37" s="371"/>
      <c r="WVH37" s="371"/>
      <c r="WVI37" s="371"/>
      <c r="WVJ37" s="371"/>
      <c r="WVK37" s="371"/>
      <c r="WVL37" s="371"/>
      <c r="WVM37" s="371"/>
      <c r="WVN37" s="371"/>
      <c r="WVO37" s="371"/>
      <c r="WVP37" s="371"/>
      <c r="WVQ37" s="371"/>
      <c r="WVR37" s="371"/>
      <c r="WVS37" s="371"/>
      <c r="WVT37" s="371"/>
      <c r="WVU37" s="371"/>
      <c r="WVV37" s="371"/>
      <c r="WVW37" s="371"/>
      <c r="WVX37" s="371"/>
      <c r="WVY37" s="371"/>
      <c r="WVZ37" s="371"/>
      <c r="WWA37" s="371"/>
      <c r="WWB37" s="371"/>
      <c r="WWC37" s="371"/>
      <c r="WWD37" s="371"/>
      <c r="WWE37" s="371"/>
      <c r="WWF37" s="371"/>
      <c r="WWG37" s="371"/>
      <c r="WWH37" s="371"/>
      <c r="WWI37" s="371"/>
      <c r="WWJ37" s="371"/>
      <c r="WWK37" s="371"/>
      <c r="WWL37" s="371"/>
      <c r="WWM37" s="371"/>
      <c r="WWN37" s="371"/>
      <c r="WWO37" s="371"/>
      <c r="WWP37" s="371"/>
      <c r="WWQ37" s="371"/>
      <c r="WWR37" s="371"/>
      <c r="WWS37" s="371"/>
      <c r="WWT37" s="371"/>
      <c r="WWU37" s="371"/>
      <c r="WWV37" s="371"/>
      <c r="WWW37" s="371"/>
      <c r="WWX37" s="371"/>
      <c r="WWY37" s="371"/>
      <c r="WWZ37" s="371"/>
      <c r="WXA37" s="371"/>
      <c r="WXB37" s="371"/>
      <c r="WXC37" s="371"/>
      <c r="WXD37" s="371"/>
      <c r="WXE37" s="371"/>
      <c r="WXF37" s="371"/>
      <c r="WXG37" s="371"/>
      <c r="WXH37" s="371"/>
      <c r="WXI37" s="371"/>
      <c r="WXJ37" s="371"/>
      <c r="WXK37" s="371"/>
      <c r="WXL37" s="371"/>
      <c r="WXM37" s="371"/>
      <c r="WXN37" s="371"/>
      <c r="WXO37" s="371"/>
      <c r="WXP37" s="371"/>
      <c r="WXQ37" s="371"/>
      <c r="WXR37" s="371"/>
      <c r="WXS37" s="371"/>
      <c r="WXT37" s="371"/>
      <c r="WXU37" s="371"/>
      <c r="WXV37" s="371"/>
      <c r="WXW37" s="371"/>
      <c r="WXX37" s="371"/>
      <c r="WXY37" s="371"/>
      <c r="WXZ37" s="371"/>
      <c r="WYA37" s="371"/>
      <c r="WYB37" s="371"/>
      <c r="WYC37" s="371"/>
      <c r="WYD37" s="371"/>
      <c r="WYE37" s="371"/>
      <c r="WYF37" s="371"/>
      <c r="WYG37" s="371"/>
      <c r="WYH37" s="371"/>
      <c r="WYI37" s="371"/>
      <c r="WYJ37" s="371"/>
      <c r="WYK37" s="371"/>
      <c r="WYL37" s="371"/>
      <c r="WYM37" s="371"/>
      <c r="WYN37" s="371"/>
      <c r="WYO37" s="371"/>
      <c r="WYP37" s="371"/>
      <c r="WYQ37" s="371"/>
      <c r="WYR37" s="371"/>
      <c r="WYS37" s="371"/>
      <c r="WYT37" s="371"/>
      <c r="WYU37" s="371"/>
      <c r="WYV37" s="371"/>
      <c r="WYW37" s="371"/>
      <c r="WYX37" s="371"/>
      <c r="WYY37" s="371"/>
      <c r="WYZ37" s="371"/>
      <c r="WZA37" s="371"/>
      <c r="WZB37" s="371"/>
      <c r="WZC37" s="371"/>
      <c r="WZD37" s="371"/>
      <c r="WZE37" s="371"/>
      <c r="WZF37" s="371"/>
      <c r="WZG37" s="371"/>
      <c r="WZH37" s="371"/>
      <c r="WZI37" s="371"/>
      <c r="WZJ37" s="371"/>
      <c r="WZK37" s="371"/>
      <c r="WZL37" s="371"/>
      <c r="WZM37" s="371"/>
      <c r="WZN37" s="371"/>
      <c r="WZO37" s="371"/>
      <c r="WZP37" s="371"/>
      <c r="WZQ37" s="371"/>
      <c r="WZR37" s="371"/>
      <c r="WZS37" s="371"/>
      <c r="WZT37" s="371"/>
      <c r="WZU37" s="371"/>
      <c r="WZV37" s="371"/>
      <c r="WZW37" s="371"/>
      <c r="WZX37" s="371"/>
      <c r="WZY37" s="371"/>
      <c r="WZZ37" s="371"/>
      <c r="XAA37" s="371"/>
      <c r="XAB37" s="371"/>
      <c r="XAC37" s="371"/>
      <c r="XAD37" s="371"/>
      <c r="XAE37" s="371"/>
      <c r="XAF37" s="371"/>
      <c r="XAG37" s="371"/>
      <c r="XAH37" s="371"/>
      <c r="XAI37" s="371"/>
      <c r="XAJ37" s="371"/>
      <c r="XAK37" s="371"/>
      <c r="XAL37" s="371"/>
      <c r="XAM37" s="371"/>
      <c r="XAN37" s="371"/>
      <c r="XAO37" s="371"/>
      <c r="XAP37" s="371"/>
      <c r="XAQ37" s="371"/>
      <c r="XAR37" s="371"/>
      <c r="XAS37" s="371"/>
      <c r="XAT37" s="371"/>
      <c r="XAU37" s="371"/>
      <c r="XAV37" s="371"/>
      <c r="XAW37" s="371"/>
      <c r="XAX37" s="371"/>
      <c r="XAY37" s="371"/>
      <c r="XAZ37" s="371"/>
      <c r="XBA37" s="371"/>
      <c r="XBB37" s="371"/>
      <c r="XBC37" s="371"/>
      <c r="XBD37" s="371"/>
      <c r="XBE37" s="371"/>
      <c r="XBF37" s="371"/>
      <c r="XBG37" s="371"/>
      <c r="XBH37" s="371"/>
      <c r="XBI37" s="371"/>
      <c r="XBJ37" s="371"/>
      <c r="XBK37" s="371"/>
      <c r="XBL37" s="371"/>
      <c r="XBM37" s="371"/>
      <c r="XBN37" s="371"/>
      <c r="XBO37" s="371"/>
      <c r="XBP37" s="371"/>
      <c r="XBQ37" s="371"/>
      <c r="XBR37" s="371"/>
      <c r="XBS37" s="371"/>
      <c r="XBT37" s="371"/>
      <c r="XBU37" s="371"/>
      <c r="XBV37" s="371"/>
      <c r="XBW37" s="371"/>
      <c r="XBX37" s="371"/>
      <c r="XBY37" s="371"/>
      <c r="XBZ37" s="371"/>
      <c r="XCA37" s="371"/>
      <c r="XCB37" s="371"/>
      <c r="XCC37" s="371"/>
      <c r="XCD37" s="371"/>
      <c r="XCE37" s="371"/>
      <c r="XCF37" s="371"/>
      <c r="XCG37" s="371"/>
      <c r="XCH37" s="371"/>
      <c r="XCI37" s="371"/>
      <c r="XCJ37" s="371"/>
      <c r="XCK37" s="371"/>
      <c r="XCL37" s="371"/>
      <c r="XCM37" s="371"/>
      <c r="XCN37" s="371"/>
      <c r="XCO37" s="371"/>
      <c r="XCP37" s="371"/>
      <c r="XCQ37" s="371"/>
      <c r="XCR37" s="371"/>
      <c r="XCS37" s="371"/>
      <c r="XCT37" s="371"/>
      <c r="XCU37" s="371"/>
      <c r="XCV37" s="371"/>
      <c r="XCW37" s="371"/>
      <c r="XCX37" s="371"/>
      <c r="XCY37" s="371"/>
      <c r="XCZ37" s="371"/>
      <c r="XDA37" s="371"/>
      <c r="XDB37" s="371"/>
      <c r="XDC37" s="371"/>
      <c r="XDD37" s="371"/>
      <c r="XDE37" s="371"/>
      <c r="XDF37" s="371"/>
      <c r="XDG37" s="371"/>
      <c r="XDH37" s="371"/>
      <c r="XDI37" s="371"/>
      <c r="XDJ37" s="371"/>
      <c r="XDK37" s="371"/>
      <c r="XDL37" s="371"/>
      <c r="XDM37" s="371"/>
      <c r="XDN37" s="371"/>
      <c r="XDO37" s="371"/>
      <c r="XDP37" s="371"/>
      <c r="XDQ37" s="371"/>
      <c r="XDR37" s="371"/>
      <c r="XDS37" s="371"/>
      <c r="XDT37" s="371"/>
      <c r="XDU37" s="371"/>
      <c r="XDV37" s="371"/>
      <c r="XDW37" s="371"/>
      <c r="XDX37" s="371"/>
      <c r="XDY37" s="371"/>
      <c r="XDZ37" s="371"/>
      <c r="XEA37" s="371"/>
      <c r="XEB37" s="371"/>
      <c r="XEC37" s="371"/>
      <c r="XED37" s="371"/>
      <c r="XEE37" s="371"/>
      <c r="XEF37" s="371"/>
      <c r="XEG37" s="371"/>
      <c r="XEH37" s="371"/>
      <c r="XEI37" s="371"/>
      <c r="XEJ37" s="371"/>
      <c r="XEK37" s="371"/>
      <c r="XEL37" s="371"/>
      <c r="XEM37" s="371"/>
      <c r="XEN37" s="371"/>
      <c r="XEO37" s="371"/>
      <c r="XEP37" s="371"/>
      <c r="XEQ37" s="371"/>
      <c r="XER37" s="371"/>
      <c r="XES37" s="371"/>
      <c r="XET37" s="371"/>
      <c r="XEU37" s="371"/>
      <c r="XEV37" s="371"/>
      <c r="XEW37" s="371"/>
      <c r="XEX37" s="371"/>
      <c r="XEY37" s="371"/>
      <c r="XEZ37" s="371"/>
    </row>
    <row r="38" spans="2:16380" ht="24.75" hidden="1" customHeight="1" x14ac:dyDescent="0.2">
      <c r="C38" s="378"/>
      <c r="D38" s="378"/>
      <c r="E38" s="380"/>
      <c r="F38" s="378"/>
      <c r="O38" s="374"/>
      <c r="P38" s="374"/>
      <c r="Q38" s="374"/>
      <c r="R38" s="382"/>
      <c r="S38" s="382"/>
    </row>
    <row r="39" spans="2:16380" ht="24.75" hidden="1" customHeight="1" x14ac:dyDescent="0.2">
      <c r="C39" s="378"/>
      <c r="D39" s="378"/>
      <c r="E39" s="380"/>
      <c r="F39" s="378"/>
      <c r="O39" s="374"/>
      <c r="P39" s="374"/>
      <c r="Q39" s="374"/>
      <c r="R39" s="382"/>
      <c r="S39" s="382"/>
    </row>
    <row r="40" spans="2:16380" ht="24.75" hidden="1" customHeight="1" x14ac:dyDescent="0.2">
      <c r="C40" s="371"/>
      <c r="D40" s="371"/>
      <c r="E40" s="371"/>
      <c r="F40" s="371"/>
      <c r="O40" s="374"/>
      <c r="P40" s="374"/>
      <c r="Q40" s="374"/>
      <c r="R40" s="382"/>
      <c r="S40" s="382"/>
    </row>
    <row r="41" spans="2:16380" ht="24.75" hidden="1" customHeight="1" x14ac:dyDescent="0.2">
      <c r="C41" s="371"/>
      <c r="D41" s="371"/>
      <c r="E41" s="371"/>
      <c r="F41" s="371"/>
      <c r="O41" s="374"/>
      <c r="P41" s="374"/>
      <c r="Q41" s="374"/>
      <c r="R41" s="382"/>
      <c r="S41" s="382"/>
    </row>
    <row r="42" spans="2:16380" hidden="1" x14ac:dyDescent="0.2">
      <c r="C42" s="371"/>
      <c r="D42" s="371"/>
      <c r="E42" s="371"/>
      <c r="F42" s="371"/>
      <c r="S42" s="382"/>
    </row>
    <row r="43" spans="2:16380" hidden="1" x14ac:dyDescent="0.2">
      <c r="C43" s="371"/>
      <c r="D43" s="371"/>
      <c r="E43" s="371"/>
      <c r="F43" s="371"/>
      <c r="S43" s="382"/>
    </row>
    <row r="44" spans="2:16380" hidden="1" x14ac:dyDescent="0.2">
      <c r="C44" s="371"/>
      <c r="D44" s="371"/>
      <c r="E44" s="371"/>
      <c r="F44" s="371"/>
      <c r="S44" s="382"/>
    </row>
    <row r="45" spans="2:16380" hidden="1" x14ac:dyDescent="0.2">
      <c r="C45" s="371"/>
      <c r="D45" s="371"/>
      <c r="E45" s="371"/>
      <c r="F45" s="371"/>
      <c r="S45" s="382"/>
    </row>
    <row r="46" spans="2:16380" hidden="1" x14ac:dyDescent="0.2">
      <c r="C46" s="371"/>
      <c r="D46" s="371"/>
      <c r="E46" s="371"/>
      <c r="F46" s="371"/>
      <c r="S46" s="382"/>
    </row>
    <row r="47" spans="2:16380" hidden="1" x14ac:dyDescent="0.2">
      <c r="C47" s="371"/>
      <c r="D47" s="371"/>
      <c r="E47" s="371"/>
      <c r="F47" s="371"/>
      <c r="S47" s="382"/>
    </row>
    <row r="48" spans="2:16380" hidden="1" x14ac:dyDescent="0.2">
      <c r="C48" s="371"/>
      <c r="D48" s="371"/>
      <c r="E48" s="371"/>
      <c r="F48" s="371"/>
      <c r="S48" s="382"/>
    </row>
    <row r="49" spans="3:19" hidden="1" x14ac:dyDescent="0.2">
      <c r="C49" s="371"/>
      <c r="D49" s="371"/>
      <c r="E49" s="371"/>
      <c r="F49" s="371"/>
      <c r="S49" s="382"/>
    </row>
    <row r="50" spans="3:19" hidden="1" x14ac:dyDescent="0.2">
      <c r="C50" s="371"/>
      <c r="D50" s="371"/>
      <c r="E50" s="371"/>
      <c r="F50" s="371"/>
      <c r="S50" s="382"/>
    </row>
    <row r="51" spans="3:19" hidden="1" x14ac:dyDescent="0.2">
      <c r="C51" s="371"/>
      <c r="D51" s="371"/>
      <c r="E51" s="371"/>
      <c r="F51" s="371"/>
      <c r="S51" s="382"/>
    </row>
    <row r="52" spans="3:19" hidden="1" x14ac:dyDescent="0.2">
      <c r="C52" s="371"/>
      <c r="D52" s="371"/>
      <c r="E52" s="371"/>
      <c r="F52" s="371"/>
      <c r="S52" s="382"/>
    </row>
    <row r="53" spans="3:19" hidden="1" x14ac:dyDescent="0.2">
      <c r="C53" s="371"/>
      <c r="D53" s="371"/>
      <c r="E53" s="371"/>
      <c r="F53" s="371"/>
      <c r="S53" s="382"/>
    </row>
    <row r="54" spans="3:19" hidden="1" x14ac:dyDescent="0.2">
      <c r="C54" s="371"/>
      <c r="D54" s="371"/>
      <c r="E54" s="371"/>
      <c r="F54" s="371"/>
      <c r="S54" s="382"/>
    </row>
    <row r="55" spans="3:19" hidden="1" x14ac:dyDescent="0.2">
      <c r="C55" s="371"/>
      <c r="D55" s="371"/>
      <c r="E55" s="371"/>
      <c r="F55" s="371"/>
      <c r="S55" s="382"/>
    </row>
    <row r="56" spans="3:19" hidden="1" x14ac:dyDescent="0.2">
      <c r="C56" s="371"/>
      <c r="D56" s="371"/>
      <c r="E56" s="371"/>
      <c r="F56" s="371"/>
      <c r="S56" s="382"/>
    </row>
    <row r="57" spans="3:19" hidden="1" x14ac:dyDescent="0.2">
      <c r="C57" s="371"/>
      <c r="D57" s="371"/>
      <c r="E57" s="371"/>
      <c r="F57" s="371"/>
      <c r="S57" s="382"/>
    </row>
    <row r="58" spans="3:19" hidden="1" x14ac:dyDescent="0.2">
      <c r="C58" s="371"/>
      <c r="D58" s="371"/>
      <c r="E58" s="371"/>
      <c r="F58" s="371"/>
      <c r="S58" s="382"/>
    </row>
    <row r="59" spans="3:19" hidden="1" x14ac:dyDescent="0.2">
      <c r="C59" s="371"/>
      <c r="D59" s="371"/>
      <c r="E59" s="371"/>
      <c r="F59" s="371"/>
      <c r="S59" s="382"/>
    </row>
    <row r="60" spans="3:19" hidden="1" x14ac:dyDescent="0.2">
      <c r="C60" s="371"/>
      <c r="D60" s="371"/>
      <c r="E60" s="371"/>
      <c r="F60" s="371"/>
      <c r="S60" s="382"/>
    </row>
    <row r="61" spans="3:19" hidden="1" x14ac:dyDescent="0.2">
      <c r="C61" s="371"/>
      <c r="D61" s="371"/>
      <c r="E61" s="371"/>
      <c r="F61" s="371"/>
      <c r="S61" s="382"/>
    </row>
    <row r="62" spans="3:19" hidden="1" x14ac:dyDescent="0.2">
      <c r="C62" s="371"/>
      <c r="D62" s="371"/>
      <c r="E62" s="371"/>
      <c r="F62" s="371"/>
      <c r="S62" s="382"/>
    </row>
    <row r="63" spans="3:19" hidden="1" x14ac:dyDescent="0.2">
      <c r="C63" s="371"/>
      <c r="D63" s="371"/>
      <c r="E63" s="371"/>
      <c r="F63" s="371"/>
      <c r="S63" s="382"/>
    </row>
    <row r="64" spans="3:19" hidden="1" x14ac:dyDescent="0.2">
      <c r="C64" s="371"/>
      <c r="D64" s="371"/>
      <c r="E64" s="371"/>
      <c r="F64" s="371"/>
      <c r="S64" s="382"/>
    </row>
    <row r="65" spans="3:19" hidden="1" x14ac:dyDescent="0.2">
      <c r="C65" s="371"/>
      <c r="D65" s="371"/>
      <c r="E65" s="371"/>
      <c r="F65" s="371"/>
      <c r="S65" s="382"/>
    </row>
    <row r="66" spans="3:19" hidden="1" x14ac:dyDescent="0.2">
      <c r="C66" s="371"/>
      <c r="D66" s="371"/>
      <c r="E66" s="371"/>
      <c r="F66" s="371"/>
      <c r="S66" s="382"/>
    </row>
    <row r="67" spans="3:19" hidden="1" x14ac:dyDescent="0.2">
      <c r="C67" s="371"/>
      <c r="D67" s="371"/>
      <c r="E67" s="371"/>
      <c r="F67" s="371"/>
    </row>
    <row r="68" spans="3:19" hidden="1" x14ac:dyDescent="0.2">
      <c r="C68" s="371"/>
      <c r="D68" s="371"/>
      <c r="E68" s="371"/>
      <c r="F68" s="371"/>
    </row>
    <row r="69" spans="3:19" hidden="1" x14ac:dyDescent="0.2">
      <c r="C69" s="371"/>
      <c r="D69" s="371"/>
      <c r="E69" s="371"/>
      <c r="F69" s="371"/>
    </row>
    <row r="70" spans="3:19" hidden="1" x14ac:dyDescent="0.2">
      <c r="C70" s="371"/>
      <c r="D70" s="371"/>
      <c r="E70" s="371"/>
      <c r="F70" s="371"/>
    </row>
    <row r="71" spans="3:19" hidden="1" x14ac:dyDescent="0.2">
      <c r="C71" s="371"/>
      <c r="D71" s="371"/>
      <c r="E71" s="371"/>
      <c r="F71" s="371"/>
    </row>
    <row r="72" spans="3:19" hidden="1" x14ac:dyDescent="0.2">
      <c r="C72" s="371"/>
      <c r="D72" s="371"/>
      <c r="E72" s="371"/>
      <c r="F72" s="371"/>
    </row>
    <row r="73" spans="3:19" hidden="1" x14ac:dyDescent="0.2">
      <c r="C73" s="371"/>
      <c r="D73" s="371"/>
      <c r="E73" s="371"/>
      <c r="F73" s="371"/>
    </row>
    <row r="74" spans="3:19" hidden="1" x14ac:dyDescent="0.2">
      <c r="C74" s="371"/>
      <c r="D74" s="371"/>
      <c r="E74" s="371"/>
      <c r="F74" s="371"/>
    </row>
    <row r="75" spans="3:19" hidden="1" x14ac:dyDescent="0.2">
      <c r="C75" s="371"/>
      <c r="D75" s="371"/>
      <c r="E75" s="371"/>
      <c r="F75" s="371"/>
    </row>
    <row r="76" spans="3:19" hidden="1" x14ac:dyDescent="0.2">
      <c r="C76" s="371"/>
      <c r="D76" s="371"/>
      <c r="E76" s="371"/>
      <c r="F76" s="371"/>
    </row>
    <row r="77" spans="3:19" hidden="1" x14ac:dyDescent="0.2">
      <c r="C77" s="371"/>
      <c r="D77" s="371"/>
      <c r="E77" s="371"/>
      <c r="F77" s="371"/>
    </row>
    <row r="78" spans="3:19" hidden="1" x14ac:dyDescent="0.2">
      <c r="C78" s="371"/>
      <c r="D78" s="371"/>
      <c r="E78" s="371"/>
      <c r="F78" s="371"/>
    </row>
    <row r="79" spans="3:19" hidden="1" x14ac:dyDescent="0.2">
      <c r="C79" s="371"/>
      <c r="D79" s="371"/>
      <c r="E79" s="371"/>
      <c r="F79" s="371"/>
    </row>
    <row r="80" spans="3:19" hidden="1" x14ac:dyDescent="0.2">
      <c r="C80" s="371"/>
      <c r="D80" s="371"/>
      <c r="E80" s="371"/>
      <c r="F80" s="371"/>
    </row>
    <row r="81" spans="3:6" hidden="1" x14ac:dyDescent="0.2">
      <c r="C81" s="371"/>
      <c r="D81" s="371"/>
      <c r="E81" s="371"/>
      <c r="F81" s="371"/>
    </row>
    <row r="82" spans="3:6" hidden="1" x14ac:dyDescent="0.2">
      <c r="C82" s="371"/>
      <c r="D82" s="371"/>
      <c r="E82" s="371"/>
      <c r="F82" s="371"/>
    </row>
    <row r="83" spans="3:6" hidden="1" x14ac:dyDescent="0.2">
      <c r="C83" s="371"/>
      <c r="D83" s="371"/>
      <c r="E83" s="371"/>
      <c r="F83" s="371"/>
    </row>
    <row r="84" spans="3:6" hidden="1" x14ac:dyDescent="0.2">
      <c r="C84" s="371"/>
      <c r="D84" s="371"/>
      <c r="E84" s="371"/>
      <c r="F84" s="371"/>
    </row>
    <row r="85" spans="3:6" hidden="1" x14ac:dyDescent="0.2">
      <c r="C85" s="371"/>
      <c r="D85" s="371"/>
      <c r="E85" s="371"/>
      <c r="F85" s="371"/>
    </row>
    <row r="86" spans="3:6" hidden="1" x14ac:dyDescent="0.2">
      <c r="C86" s="371"/>
      <c r="D86" s="371"/>
      <c r="E86" s="371"/>
      <c r="F86" s="371"/>
    </row>
    <row r="87" spans="3:6" hidden="1" x14ac:dyDescent="0.2">
      <c r="C87" s="371"/>
      <c r="D87" s="371"/>
      <c r="E87" s="371"/>
      <c r="F87" s="371"/>
    </row>
    <row r="88" spans="3:6" hidden="1" x14ac:dyDescent="0.2">
      <c r="C88" s="371"/>
      <c r="D88" s="371"/>
      <c r="E88" s="371"/>
      <c r="F88" s="371"/>
    </row>
    <row r="89" spans="3:6" hidden="1" x14ac:dyDescent="0.2">
      <c r="C89" s="371"/>
      <c r="D89" s="371"/>
      <c r="E89" s="371"/>
      <c r="F89" s="371"/>
    </row>
    <row r="90" spans="3:6" hidden="1" x14ac:dyDescent="0.2">
      <c r="C90" s="371"/>
      <c r="D90" s="371"/>
      <c r="E90" s="371"/>
      <c r="F90" s="371"/>
    </row>
    <row r="91" spans="3:6" hidden="1" x14ac:dyDescent="0.2">
      <c r="C91" s="371"/>
      <c r="D91" s="371"/>
      <c r="E91" s="371"/>
      <c r="F91" s="371"/>
    </row>
    <row r="92" spans="3:6" hidden="1" x14ac:dyDescent="0.2">
      <c r="C92" s="371"/>
      <c r="D92" s="371"/>
      <c r="E92" s="371"/>
      <c r="F92" s="371"/>
    </row>
    <row r="93" spans="3:6" hidden="1" x14ac:dyDescent="0.2">
      <c r="C93" s="371"/>
      <c r="D93" s="371"/>
      <c r="E93" s="371"/>
      <c r="F93" s="371"/>
    </row>
    <row r="94" spans="3:6" hidden="1" x14ac:dyDescent="0.2">
      <c r="C94" s="371"/>
      <c r="D94" s="371"/>
      <c r="E94" s="371"/>
      <c r="F94" s="371"/>
    </row>
    <row r="95" spans="3:6" hidden="1" x14ac:dyDescent="0.2">
      <c r="C95" s="371"/>
      <c r="D95" s="371"/>
      <c r="E95" s="371"/>
      <c r="F95" s="371"/>
    </row>
    <row r="96" spans="3:6" hidden="1" x14ac:dyDescent="0.2">
      <c r="C96" s="371"/>
      <c r="D96" s="371"/>
      <c r="E96" s="371"/>
      <c r="F96" s="371"/>
    </row>
    <row r="97" spans="3:6" hidden="1" x14ac:dyDescent="0.2">
      <c r="C97" s="371"/>
      <c r="D97" s="371"/>
      <c r="E97" s="371"/>
      <c r="F97" s="371"/>
    </row>
    <row r="98" spans="3:6" hidden="1" x14ac:dyDescent="0.2">
      <c r="C98" s="371"/>
      <c r="D98" s="371"/>
      <c r="E98" s="371"/>
      <c r="F98" s="371"/>
    </row>
    <row r="99" spans="3:6" hidden="1" x14ac:dyDescent="0.2">
      <c r="C99" s="371"/>
      <c r="D99" s="371"/>
      <c r="E99" s="371"/>
      <c r="F99" s="371"/>
    </row>
    <row r="100" spans="3:6" hidden="1" x14ac:dyDescent="0.2">
      <c r="C100" s="371"/>
      <c r="D100" s="371"/>
      <c r="E100" s="371"/>
      <c r="F100" s="371"/>
    </row>
    <row r="101" spans="3:6" hidden="1" x14ac:dyDescent="0.2">
      <c r="C101" s="371"/>
      <c r="D101" s="371"/>
      <c r="E101" s="371"/>
      <c r="F101" s="371"/>
    </row>
    <row r="102" spans="3:6" hidden="1" x14ac:dyDescent="0.2">
      <c r="C102" s="371"/>
      <c r="D102" s="371"/>
      <c r="E102" s="371"/>
      <c r="F102" s="371"/>
    </row>
    <row r="103" spans="3:6" hidden="1" x14ac:dyDescent="0.2">
      <c r="C103" s="371"/>
      <c r="D103" s="371"/>
      <c r="E103" s="371"/>
      <c r="F103" s="371"/>
    </row>
    <row r="104" spans="3:6" hidden="1" x14ac:dyDescent="0.2">
      <c r="C104" s="371"/>
      <c r="D104" s="371"/>
      <c r="E104" s="371"/>
      <c r="F104" s="371"/>
    </row>
    <row r="105" spans="3:6" hidden="1" x14ac:dyDescent="0.2">
      <c r="C105" s="371"/>
      <c r="D105" s="371"/>
      <c r="E105" s="371"/>
      <c r="F105" s="371"/>
    </row>
    <row r="106" spans="3:6" hidden="1" x14ac:dyDescent="0.2">
      <c r="C106" s="371"/>
      <c r="D106" s="371"/>
      <c r="E106" s="371"/>
      <c r="F106" s="371"/>
    </row>
    <row r="107" spans="3:6" hidden="1" x14ac:dyDescent="0.2">
      <c r="C107" s="371"/>
      <c r="D107" s="371"/>
      <c r="E107" s="371"/>
      <c r="F107" s="371"/>
    </row>
    <row r="108" spans="3:6" hidden="1" x14ac:dyDescent="0.2">
      <c r="C108" s="371"/>
      <c r="D108" s="371"/>
      <c r="E108" s="371"/>
      <c r="F108" s="371"/>
    </row>
    <row r="109" spans="3:6" hidden="1" x14ac:dyDescent="0.2">
      <c r="C109" s="371"/>
      <c r="D109" s="371"/>
      <c r="E109" s="371"/>
      <c r="F109" s="371"/>
    </row>
    <row r="110" spans="3:6" hidden="1" x14ac:dyDescent="0.2">
      <c r="C110" s="371"/>
      <c r="D110" s="371"/>
      <c r="E110" s="371"/>
      <c r="F110" s="371"/>
    </row>
    <row r="111" spans="3:6" hidden="1" x14ac:dyDescent="0.2">
      <c r="C111" s="371"/>
      <c r="D111" s="371"/>
      <c r="E111" s="371"/>
      <c r="F111" s="371"/>
    </row>
    <row r="112" spans="3:6" hidden="1" x14ac:dyDescent="0.2">
      <c r="C112" s="371"/>
      <c r="D112" s="371"/>
      <c r="E112" s="371"/>
      <c r="F112" s="371"/>
    </row>
    <row r="113" spans="3:6" hidden="1" x14ac:dyDescent="0.2">
      <c r="C113" s="371"/>
      <c r="D113" s="371"/>
      <c r="E113" s="371"/>
      <c r="F113" s="371"/>
    </row>
    <row r="114" spans="3:6" hidden="1" x14ac:dyDescent="0.2">
      <c r="C114" s="371"/>
      <c r="D114" s="371"/>
      <c r="E114" s="371"/>
      <c r="F114" s="371"/>
    </row>
    <row r="115" spans="3:6" hidden="1" x14ac:dyDescent="0.2">
      <c r="C115" s="371"/>
      <c r="D115" s="371"/>
      <c r="E115" s="371"/>
      <c r="F115" s="371"/>
    </row>
    <row r="116" spans="3:6" hidden="1" x14ac:dyDescent="0.2">
      <c r="C116" s="371"/>
      <c r="D116" s="371"/>
      <c r="E116" s="371"/>
      <c r="F116" s="371"/>
    </row>
    <row r="117" spans="3:6" hidden="1" x14ac:dyDescent="0.2">
      <c r="C117" s="371"/>
      <c r="D117" s="371"/>
      <c r="E117" s="371"/>
      <c r="F117" s="371"/>
    </row>
    <row r="118" spans="3:6" hidden="1" x14ac:dyDescent="0.2">
      <c r="C118" s="371"/>
      <c r="D118" s="371"/>
      <c r="E118" s="371"/>
      <c r="F118" s="371"/>
    </row>
    <row r="119" spans="3:6" hidden="1" x14ac:dyDescent="0.2">
      <c r="C119" s="371"/>
      <c r="D119" s="371"/>
      <c r="E119" s="371"/>
      <c r="F119" s="371"/>
    </row>
    <row r="120" spans="3:6" hidden="1" x14ac:dyDescent="0.2">
      <c r="C120" s="371"/>
      <c r="D120" s="371"/>
      <c r="E120" s="371"/>
      <c r="F120" s="371"/>
    </row>
    <row r="121" spans="3:6" hidden="1" x14ac:dyDescent="0.2">
      <c r="C121" s="371"/>
      <c r="D121" s="371"/>
      <c r="E121" s="371"/>
      <c r="F121" s="371"/>
    </row>
    <row r="122" spans="3:6" hidden="1" x14ac:dyDescent="0.2">
      <c r="C122" s="371"/>
      <c r="D122" s="371"/>
      <c r="E122" s="371"/>
      <c r="F122" s="371"/>
    </row>
    <row r="123" spans="3:6" hidden="1" x14ac:dyDescent="0.2">
      <c r="C123" s="371"/>
      <c r="D123" s="371"/>
      <c r="E123" s="371"/>
      <c r="F123" s="371"/>
    </row>
    <row r="124" spans="3:6" hidden="1" x14ac:dyDescent="0.2">
      <c r="C124" s="371"/>
      <c r="D124" s="371"/>
      <c r="E124" s="371"/>
      <c r="F124" s="371"/>
    </row>
    <row r="125" spans="3:6" hidden="1" x14ac:dyDescent="0.2">
      <c r="C125" s="371"/>
      <c r="D125" s="371"/>
      <c r="E125" s="371"/>
      <c r="F125" s="371"/>
    </row>
    <row r="126" spans="3:6" hidden="1" x14ac:dyDescent="0.2">
      <c r="C126" s="371"/>
      <c r="D126" s="371"/>
      <c r="E126" s="371"/>
      <c r="F126" s="371"/>
    </row>
    <row r="127" spans="3:6" hidden="1" x14ac:dyDescent="0.2">
      <c r="C127" s="371"/>
      <c r="D127" s="371"/>
      <c r="E127" s="371"/>
      <c r="F127" s="371"/>
    </row>
    <row r="128" spans="3:6" hidden="1" x14ac:dyDescent="0.2">
      <c r="C128" s="371"/>
      <c r="D128" s="371"/>
      <c r="E128" s="371"/>
      <c r="F128" s="371"/>
    </row>
    <row r="129" spans="3:6" hidden="1" x14ac:dyDescent="0.2">
      <c r="C129" s="371"/>
      <c r="D129" s="371"/>
      <c r="E129" s="371"/>
      <c r="F129" s="371"/>
    </row>
    <row r="130" spans="3:6" hidden="1" x14ac:dyDescent="0.2">
      <c r="C130" s="371"/>
      <c r="D130" s="371"/>
      <c r="E130" s="371"/>
      <c r="F130" s="371"/>
    </row>
    <row r="131" spans="3:6" hidden="1" x14ac:dyDescent="0.2">
      <c r="C131" s="371"/>
      <c r="D131" s="371"/>
      <c r="E131" s="371"/>
      <c r="F131" s="371"/>
    </row>
    <row r="132" spans="3:6" hidden="1" x14ac:dyDescent="0.2">
      <c r="C132" s="371"/>
      <c r="D132" s="371"/>
      <c r="E132" s="371"/>
      <c r="F132" s="371"/>
    </row>
    <row r="133" spans="3:6" hidden="1" x14ac:dyDescent="0.2">
      <c r="C133" s="371"/>
      <c r="D133" s="371"/>
      <c r="E133" s="371"/>
      <c r="F133" s="371"/>
    </row>
    <row r="134" spans="3:6" hidden="1" x14ac:dyDescent="0.2">
      <c r="C134" s="371"/>
      <c r="D134" s="371"/>
      <c r="E134" s="371"/>
      <c r="F134" s="371"/>
    </row>
    <row r="135" spans="3:6" hidden="1" x14ac:dyDescent="0.2">
      <c r="C135" s="371"/>
      <c r="D135" s="371"/>
      <c r="E135" s="371"/>
      <c r="F135" s="371"/>
    </row>
    <row r="136" spans="3:6" hidden="1" x14ac:dyDescent="0.2">
      <c r="C136" s="371"/>
      <c r="D136" s="371"/>
      <c r="E136" s="371"/>
      <c r="F136" s="371"/>
    </row>
    <row r="137" spans="3:6" hidden="1" x14ac:dyDescent="0.2">
      <c r="C137" s="371"/>
      <c r="D137" s="371"/>
      <c r="E137" s="371"/>
      <c r="F137" s="371"/>
    </row>
    <row r="138" spans="3:6" hidden="1" x14ac:dyDescent="0.2">
      <c r="C138" s="371"/>
      <c r="D138" s="371"/>
      <c r="E138" s="371"/>
      <c r="F138" s="371"/>
    </row>
    <row r="139" spans="3:6" hidden="1" x14ac:dyDescent="0.2">
      <c r="C139" s="371"/>
      <c r="D139" s="371"/>
      <c r="E139" s="371"/>
      <c r="F139" s="371"/>
    </row>
    <row r="140" spans="3:6" hidden="1" x14ac:dyDescent="0.2">
      <c r="C140" s="371"/>
      <c r="D140" s="371"/>
      <c r="E140" s="371"/>
      <c r="F140" s="371"/>
    </row>
    <row r="141" spans="3:6" hidden="1" x14ac:dyDescent="0.2">
      <c r="C141" s="371"/>
      <c r="D141" s="371"/>
      <c r="E141" s="371"/>
      <c r="F141" s="371"/>
    </row>
    <row r="142" spans="3:6" hidden="1" x14ac:dyDescent="0.2">
      <c r="C142" s="371"/>
      <c r="D142" s="371"/>
      <c r="E142" s="371"/>
      <c r="F142" s="371"/>
    </row>
    <row r="143" spans="3:6" hidden="1" x14ac:dyDescent="0.2">
      <c r="C143" s="371"/>
      <c r="D143" s="371"/>
      <c r="E143" s="371"/>
      <c r="F143" s="371"/>
    </row>
    <row r="144" spans="3:6" hidden="1" x14ac:dyDescent="0.2">
      <c r="C144" s="371"/>
      <c r="D144" s="371"/>
      <c r="E144" s="371"/>
      <c r="F144" s="371"/>
    </row>
    <row r="145" spans="3:6" hidden="1" x14ac:dyDescent="0.2">
      <c r="C145" s="371"/>
      <c r="D145" s="371"/>
      <c r="E145" s="371"/>
      <c r="F145" s="371"/>
    </row>
    <row r="146" spans="3:6" hidden="1" x14ac:dyDescent="0.2">
      <c r="C146" s="371"/>
      <c r="D146" s="371"/>
      <c r="E146" s="371"/>
      <c r="F146" s="371"/>
    </row>
    <row r="147" spans="3:6" hidden="1" x14ac:dyDescent="0.2">
      <c r="C147" s="371"/>
      <c r="D147" s="371"/>
      <c r="E147" s="371"/>
      <c r="F147" s="371"/>
    </row>
    <row r="148" spans="3:6" hidden="1" x14ac:dyDescent="0.2">
      <c r="C148" s="371"/>
      <c r="D148" s="371"/>
      <c r="E148" s="371"/>
      <c r="F148" s="371"/>
    </row>
    <row r="149" spans="3:6" hidden="1" x14ac:dyDescent="0.2">
      <c r="C149" s="371"/>
      <c r="D149" s="371"/>
      <c r="E149" s="371"/>
      <c r="F149" s="371"/>
    </row>
    <row r="150" spans="3:6" hidden="1" x14ac:dyDescent="0.2">
      <c r="C150" s="371"/>
      <c r="D150" s="371"/>
      <c r="E150" s="371"/>
      <c r="F150" s="371"/>
    </row>
    <row r="151" spans="3:6" hidden="1" x14ac:dyDescent="0.2">
      <c r="C151" s="371"/>
      <c r="D151" s="371"/>
      <c r="E151" s="371"/>
      <c r="F151" s="371"/>
    </row>
    <row r="152" spans="3:6" hidden="1" x14ac:dyDescent="0.2">
      <c r="C152" s="371"/>
      <c r="D152" s="371"/>
      <c r="E152" s="371"/>
      <c r="F152" s="371"/>
    </row>
    <row r="153" spans="3:6" hidden="1" x14ac:dyDescent="0.2">
      <c r="C153" s="371"/>
      <c r="D153" s="371"/>
      <c r="E153" s="371"/>
      <c r="F153" s="371"/>
    </row>
    <row r="154" spans="3:6" hidden="1" x14ac:dyDescent="0.2">
      <c r="C154" s="371"/>
      <c r="D154" s="371"/>
      <c r="E154" s="371"/>
      <c r="F154" s="371"/>
    </row>
    <row r="155" spans="3:6" hidden="1" x14ac:dyDescent="0.2">
      <c r="C155" s="371"/>
      <c r="D155" s="371"/>
      <c r="E155" s="371"/>
      <c r="F155" s="371"/>
    </row>
    <row r="156" spans="3:6" hidden="1" x14ac:dyDescent="0.2">
      <c r="C156" s="371"/>
      <c r="D156" s="371"/>
      <c r="E156" s="371"/>
      <c r="F156" s="371"/>
    </row>
    <row r="157" spans="3:6" hidden="1" x14ac:dyDescent="0.2">
      <c r="C157" s="371"/>
      <c r="D157" s="371"/>
      <c r="E157" s="371"/>
      <c r="F157" s="371"/>
    </row>
    <row r="158" spans="3:6" hidden="1" x14ac:dyDescent="0.2">
      <c r="C158" s="371"/>
      <c r="D158" s="371"/>
      <c r="E158" s="371"/>
      <c r="F158" s="371"/>
    </row>
    <row r="159" spans="3:6" hidden="1" x14ac:dyDescent="0.2">
      <c r="C159" s="371"/>
      <c r="D159" s="371"/>
      <c r="E159" s="371"/>
      <c r="F159" s="371"/>
    </row>
    <row r="160" spans="3:6" hidden="1" x14ac:dyDescent="0.2">
      <c r="C160" s="371"/>
      <c r="D160" s="371"/>
      <c r="E160" s="371"/>
      <c r="F160" s="371"/>
    </row>
    <row r="161" spans="3:6" hidden="1" x14ac:dyDescent="0.2">
      <c r="C161" s="371"/>
      <c r="D161" s="371"/>
      <c r="E161" s="371"/>
      <c r="F161" s="371"/>
    </row>
    <row r="162" spans="3:6" hidden="1" x14ac:dyDescent="0.2">
      <c r="C162" s="371"/>
      <c r="D162" s="371"/>
      <c r="E162" s="371"/>
      <c r="F162" s="371"/>
    </row>
    <row r="163" spans="3:6" hidden="1" x14ac:dyDescent="0.2">
      <c r="C163" s="371"/>
      <c r="D163" s="371"/>
      <c r="E163" s="371"/>
      <c r="F163" s="371"/>
    </row>
    <row r="164" spans="3:6" hidden="1" x14ac:dyDescent="0.2">
      <c r="C164" s="371"/>
      <c r="D164" s="371"/>
      <c r="E164" s="371"/>
      <c r="F164" s="371"/>
    </row>
    <row r="165" spans="3:6" hidden="1" x14ac:dyDescent="0.2">
      <c r="C165" s="371"/>
      <c r="D165" s="371"/>
      <c r="E165" s="371"/>
      <c r="F165" s="371"/>
    </row>
    <row r="166" spans="3:6" hidden="1" x14ac:dyDescent="0.2">
      <c r="C166" s="371"/>
      <c r="D166" s="371"/>
      <c r="E166" s="371"/>
      <c r="F166" s="371"/>
    </row>
    <row r="167" spans="3:6" hidden="1" x14ac:dyDescent="0.2">
      <c r="C167" s="371"/>
      <c r="D167" s="371"/>
      <c r="E167" s="371"/>
      <c r="F167" s="371"/>
    </row>
    <row r="168" spans="3:6" hidden="1" x14ac:dyDescent="0.2">
      <c r="C168" s="371"/>
      <c r="D168" s="371"/>
      <c r="E168" s="371"/>
      <c r="F168" s="371"/>
    </row>
    <row r="169" spans="3:6" hidden="1" x14ac:dyDescent="0.2">
      <c r="C169" s="371"/>
      <c r="D169" s="371"/>
      <c r="E169" s="371"/>
      <c r="F169" s="371"/>
    </row>
    <row r="170" spans="3:6" hidden="1" x14ac:dyDescent="0.2">
      <c r="C170" s="371"/>
      <c r="D170" s="371"/>
      <c r="E170" s="371"/>
      <c r="F170" s="371"/>
    </row>
    <row r="171" spans="3:6" hidden="1" x14ac:dyDescent="0.2">
      <c r="C171" s="371"/>
      <c r="D171" s="371"/>
      <c r="E171" s="371"/>
      <c r="F171" s="371"/>
    </row>
    <row r="172" spans="3:6" hidden="1" x14ac:dyDescent="0.2">
      <c r="C172" s="371"/>
      <c r="D172" s="371"/>
      <c r="E172" s="371"/>
      <c r="F172" s="371"/>
    </row>
    <row r="173" spans="3:6" hidden="1" x14ac:dyDescent="0.2">
      <c r="C173" s="371"/>
      <c r="D173" s="371"/>
      <c r="E173" s="371"/>
      <c r="F173" s="371"/>
    </row>
    <row r="174" spans="3:6" hidden="1" x14ac:dyDescent="0.2">
      <c r="C174" s="371"/>
      <c r="D174" s="371"/>
      <c r="E174" s="371"/>
      <c r="F174" s="371"/>
    </row>
    <row r="175" spans="3:6" hidden="1" x14ac:dyDescent="0.2">
      <c r="C175" s="371"/>
      <c r="D175" s="371"/>
      <c r="E175" s="371"/>
      <c r="F175" s="371"/>
    </row>
    <row r="176" spans="3:6" hidden="1" x14ac:dyDescent="0.2">
      <c r="C176" s="371"/>
      <c r="D176" s="371"/>
      <c r="E176" s="371"/>
      <c r="F176" s="371"/>
    </row>
    <row r="177" spans="3:6" hidden="1" x14ac:dyDescent="0.2">
      <c r="C177" s="371"/>
      <c r="D177" s="371"/>
      <c r="E177" s="371"/>
      <c r="F177" s="371"/>
    </row>
    <row r="178" spans="3:6" hidden="1" x14ac:dyDescent="0.2">
      <c r="C178" s="371"/>
      <c r="D178" s="371"/>
      <c r="E178" s="371"/>
      <c r="F178" s="371"/>
    </row>
    <row r="179" spans="3:6" hidden="1" x14ac:dyDescent="0.2">
      <c r="C179" s="371"/>
      <c r="D179" s="371"/>
      <c r="E179" s="371"/>
      <c r="F179" s="371"/>
    </row>
    <row r="180" spans="3:6" hidden="1" x14ac:dyDescent="0.2">
      <c r="C180" s="371"/>
      <c r="D180" s="371"/>
      <c r="E180" s="371"/>
      <c r="F180" s="371"/>
    </row>
    <row r="181" spans="3:6" hidden="1" x14ac:dyDescent="0.2">
      <c r="C181" s="371"/>
      <c r="D181" s="371"/>
      <c r="E181" s="371"/>
      <c r="F181" s="371"/>
    </row>
    <row r="182" spans="3:6" hidden="1" x14ac:dyDescent="0.2">
      <c r="C182" s="371"/>
      <c r="D182" s="371"/>
      <c r="E182" s="371"/>
      <c r="F182" s="371"/>
    </row>
    <row r="183" spans="3:6" hidden="1" x14ac:dyDescent="0.2">
      <c r="C183" s="371"/>
      <c r="D183" s="371"/>
      <c r="E183" s="371"/>
      <c r="F183" s="371"/>
    </row>
    <row r="184" spans="3:6" hidden="1" x14ac:dyDescent="0.2">
      <c r="C184" s="371"/>
      <c r="D184" s="371"/>
      <c r="E184" s="371"/>
      <c r="F184" s="371"/>
    </row>
    <row r="185" spans="3:6" hidden="1" x14ac:dyDescent="0.2">
      <c r="C185" s="371"/>
      <c r="D185" s="371"/>
      <c r="E185" s="371"/>
      <c r="F185" s="371"/>
    </row>
    <row r="186" spans="3:6" hidden="1" x14ac:dyDescent="0.2">
      <c r="C186" s="371"/>
      <c r="D186" s="371"/>
      <c r="E186" s="371"/>
      <c r="F186" s="371"/>
    </row>
    <row r="187" spans="3:6" hidden="1" x14ac:dyDescent="0.2">
      <c r="C187" s="371"/>
      <c r="D187" s="371"/>
      <c r="E187" s="371"/>
      <c r="F187" s="371"/>
    </row>
    <row r="188" spans="3:6" hidden="1" x14ac:dyDescent="0.2">
      <c r="C188" s="371"/>
      <c r="D188" s="371"/>
      <c r="E188" s="371"/>
      <c r="F188" s="371"/>
    </row>
    <row r="189" spans="3:6" hidden="1" x14ac:dyDescent="0.2">
      <c r="C189" s="371"/>
      <c r="D189" s="371"/>
      <c r="E189" s="371"/>
      <c r="F189" s="371"/>
    </row>
    <row r="190" spans="3:6" hidden="1" x14ac:dyDescent="0.2">
      <c r="C190" s="371"/>
      <c r="D190" s="371"/>
      <c r="E190" s="371"/>
      <c r="F190" s="371"/>
    </row>
    <row r="191" spans="3:6" hidden="1" x14ac:dyDescent="0.2">
      <c r="C191" s="371"/>
      <c r="D191" s="371"/>
      <c r="E191" s="371"/>
      <c r="F191" s="371"/>
    </row>
    <row r="192" spans="3:6" hidden="1" x14ac:dyDescent="0.2">
      <c r="C192" s="371"/>
      <c r="D192" s="371"/>
      <c r="E192" s="371"/>
      <c r="F192" s="371"/>
    </row>
    <row r="193" spans="3:6" hidden="1" x14ac:dyDescent="0.2">
      <c r="C193" s="371"/>
      <c r="D193" s="371"/>
      <c r="E193" s="371"/>
      <c r="F193" s="371"/>
    </row>
    <row r="194" spans="3:6" hidden="1" x14ac:dyDescent="0.2">
      <c r="C194" s="371"/>
      <c r="D194" s="371"/>
      <c r="E194" s="371"/>
      <c r="F194" s="371"/>
    </row>
    <row r="195" spans="3:6" hidden="1" x14ac:dyDescent="0.2">
      <c r="C195" s="371"/>
      <c r="D195" s="371"/>
      <c r="E195" s="371"/>
      <c r="F195" s="371"/>
    </row>
    <row r="196" spans="3:6" hidden="1" x14ac:dyDescent="0.2">
      <c r="C196" s="371"/>
      <c r="D196" s="371"/>
      <c r="E196" s="371"/>
      <c r="F196" s="371"/>
    </row>
    <row r="197" spans="3:6" hidden="1" x14ac:dyDescent="0.2">
      <c r="C197" s="371"/>
      <c r="D197" s="371"/>
      <c r="E197" s="371"/>
      <c r="F197" s="371"/>
    </row>
    <row r="198" spans="3:6" hidden="1" x14ac:dyDescent="0.2">
      <c r="C198" s="371"/>
      <c r="D198" s="371"/>
      <c r="E198" s="371"/>
      <c r="F198" s="371"/>
    </row>
    <row r="199" spans="3:6" hidden="1" x14ac:dyDescent="0.2">
      <c r="C199" s="371"/>
      <c r="D199" s="371"/>
      <c r="E199" s="371"/>
      <c r="F199" s="371"/>
    </row>
    <row r="200" spans="3:6" hidden="1" x14ac:dyDescent="0.2">
      <c r="C200" s="371"/>
      <c r="D200" s="371"/>
      <c r="E200" s="371"/>
      <c r="F200" s="371"/>
    </row>
    <row r="201" spans="3:6" hidden="1" x14ac:dyDescent="0.2">
      <c r="C201" s="371"/>
      <c r="D201" s="371"/>
      <c r="E201" s="371"/>
      <c r="F201" s="371"/>
    </row>
    <row r="202" spans="3:6" hidden="1" x14ac:dyDescent="0.2">
      <c r="C202" s="371"/>
      <c r="D202" s="371"/>
      <c r="E202" s="371"/>
      <c r="F202" s="371"/>
    </row>
    <row r="203" spans="3:6" hidden="1" x14ac:dyDescent="0.2">
      <c r="C203" s="371"/>
      <c r="D203" s="371"/>
      <c r="E203" s="371"/>
      <c r="F203" s="371"/>
    </row>
    <row r="204" spans="3:6" hidden="1" x14ac:dyDescent="0.2">
      <c r="C204" s="371"/>
      <c r="D204" s="371"/>
      <c r="E204" s="371"/>
      <c r="F204" s="371"/>
    </row>
  </sheetData>
  <sheetProtection algorithmName="SHA-512" hashValue="1HtFNFFjntA3XZOl696eFx58wOVwHu9AHHncRXGFQE5xnA8EGHo0PgUoKdkz/fnBGeewM/QXfSeu+hhtyt0/Iw==" saltValue="zPmSU5SE4VX/r+WV2gOcpw==" spinCount="100000" sheet="1" objects="1" scenarios="1"/>
  <conditionalFormatting sqref="C11">
    <cfRule type="expression" dxfId="16" priority="22">
      <formula>D10="ja"</formula>
    </cfRule>
  </conditionalFormatting>
  <conditionalFormatting sqref="D4:D6">
    <cfRule type="expression" dxfId="15" priority="18">
      <formula>D4&lt;&gt;""</formula>
    </cfRule>
  </conditionalFormatting>
  <conditionalFormatting sqref="D8:D10">
    <cfRule type="expression" dxfId="14" priority="19">
      <formula>D8&lt;&gt;""</formula>
    </cfRule>
  </conditionalFormatting>
  <conditionalFormatting sqref="D11">
    <cfRule type="expression" dxfId="13" priority="20">
      <formula>$D$11&lt;&gt;""</formula>
    </cfRule>
    <cfRule type="expression" dxfId="12" priority="21">
      <formula>D10="ja"</formula>
    </cfRule>
  </conditionalFormatting>
  <conditionalFormatting sqref="D17">
    <cfRule type="expression" dxfId="11" priority="17">
      <formula>D17&lt;&gt;""</formula>
    </cfRule>
  </conditionalFormatting>
  <conditionalFormatting sqref="D34:D36">
    <cfRule type="expression" dxfId="10" priority="4">
      <formula>D34&lt;&gt;""</formula>
    </cfRule>
  </conditionalFormatting>
  <conditionalFormatting sqref="D19:E36">
    <cfRule type="expression" dxfId="9" priority="3">
      <formula>D19="grün"</formula>
    </cfRule>
    <cfRule type="expression" dxfId="8" priority="5">
      <formula>D19="blau unterhalb der Referenzlinie"</formula>
    </cfRule>
    <cfRule type="expression" dxfId="7" priority="6">
      <formula>D19="blau oberhalb der Referenzlinie"</formula>
    </cfRule>
    <cfRule type="expression" dxfId="6" priority="9">
      <formula>D19="rot"</formula>
    </cfRule>
  </conditionalFormatting>
  <conditionalFormatting sqref="E20:E33">
    <cfRule type="expression" dxfId="5" priority="16">
      <formula>$D20="blau oberhalb der Referenzlinie"</formula>
    </cfRule>
  </conditionalFormatting>
  <conditionalFormatting sqref="E33:E36">
    <cfRule type="expression" dxfId="4" priority="10">
      <formula>D33="ja"</formula>
    </cfRule>
  </conditionalFormatting>
  <conditionalFormatting sqref="E20:F33">
    <cfRule type="expression" dxfId="3" priority="24">
      <formula>$D20="rot"</formula>
    </cfRule>
  </conditionalFormatting>
  <conditionalFormatting sqref="E20:F36">
    <cfRule type="expression" dxfId="2" priority="2">
      <formula>E20&lt;&gt;""</formula>
    </cfRule>
  </conditionalFormatting>
  <conditionalFormatting sqref="G17">
    <cfRule type="expression" dxfId="1" priority="23">
      <formula>#REF!="X"</formula>
    </cfRule>
  </conditionalFormatting>
  <conditionalFormatting sqref="D9 D4">
    <cfRule type="expression" dxfId="0" priority="1">
      <formula>D4="nein"</formula>
    </cfRule>
  </conditionalFormatting>
  <dataValidations count="2">
    <dataValidation type="date" allowBlank="1" showInputMessage="1" showErrorMessage="1" sqref="D6" xr:uid="{20EB383C-B433-4B6C-9699-1A66F70B7F76}">
      <formula1>36526</formula1>
      <formula2>73051</formula2>
    </dataValidation>
    <dataValidation type="date" allowBlank="1" showInputMessage="1" showErrorMessage="1" sqref="D7" xr:uid="{10BD0A7D-BE58-4194-93F2-82E2AED6F83C}">
      <formula1>1</formula1>
      <formula2>54789</formula2>
    </dataValidation>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A6167FF-950D-4457-92F3-92F2A057D53E}">
          <x14:formula1>
            <xm:f>Hilfstabelle!$E$29:$E$32</xm:f>
          </x14:formula1>
          <xm:sqref>D20:D33</xm:sqref>
        </x14:dataValidation>
        <x14:dataValidation type="list" allowBlank="1" showInputMessage="1" showErrorMessage="1" xr:uid="{DDF52D49-1244-4120-862E-A5A0F10699D2}">
          <x14:formula1>
            <xm:f>Hilfstabelle!$B$14:$B$15</xm:f>
          </x14:formula1>
          <xm:sqref>D34 D36 D10 D4 D9</xm:sqref>
        </x14:dataValidation>
        <x14:dataValidation type="list" allowBlank="1" showInputMessage="1" showErrorMessage="1" xr:uid="{32386D84-2827-48A7-8575-DE6BE52D4537}">
          <x14:formula1>
            <xm:f>Hilfstabelle!$G$29:$G$35</xm:f>
          </x14:formula1>
          <xm:sqref>D8</xm:sqref>
        </x14:dataValidation>
        <x14:dataValidation type="list" allowBlank="1" showInputMessage="1" showErrorMessage="1" xr:uid="{683BC291-A85D-4898-9382-E1A44E516618}">
          <x14:formula1>
            <xm:f>Hilfstabelle!$F$29:$F$45</xm:f>
          </x14:formula1>
          <xm:sqref>D17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0">
    <pageSetUpPr fitToPage="1"/>
  </sheetPr>
  <dimension ref="A1:S249"/>
  <sheetViews>
    <sheetView showGridLines="0" zoomScaleNormal="100" workbookViewId="0">
      <selection activeCell="F19" sqref="F19"/>
    </sheetView>
  </sheetViews>
  <sheetFormatPr baseColWidth="10" defaultColWidth="0" defaultRowHeight="12.75" zeroHeight="1" x14ac:dyDescent="0.2"/>
  <cols>
    <col min="1" max="1" width="1.42578125" style="44" customWidth="1"/>
    <col min="2" max="2" width="5.7109375" style="44" hidden="1" customWidth="1"/>
    <col min="3" max="3" width="37.140625" style="9" customWidth="1"/>
    <col min="4" max="5" width="29" style="9" customWidth="1"/>
    <col min="6" max="8" width="10.7109375" style="11" customWidth="1"/>
    <col min="9" max="9" width="13.7109375" style="11" customWidth="1"/>
    <col min="10" max="12" width="20.7109375" style="9" customWidth="1"/>
    <col min="13" max="13" width="0.85546875" style="44" customWidth="1"/>
    <col min="14" max="16384" width="10.85546875" style="44" hidden="1"/>
  </cols>
  <sheetData>
    <row r="1" spans="1:12" x14ac:dyDescent="0.2">
      <c r="A1" s="60"/>
      <c r="B1" s="60"/>
      <c r="C1" s="60"/>
      <c r="D1" s="60"/>
      <c r="E1" s="60"/>
      <c r="F1" s="62"/>
      <c r="G1" s="62"/>
      <c r="H1" s="62"/>
      <c r="I1" s="62"/>
      <c r="J1" s="60"/>
      <c r="K1" s="60"/>
      <c r="L1" s="60"/>
    </row>
    <row r="2" spans="1:12" x14ac:dyDescent="0.2">
      <c r="C2" s="224" t="s">
        <v>6</v>
      </c>
      <c r="D2" s="44"/>
      <c r="E2" s="44"/>
      <c r="F2" s="45"/>
      <c r="G2" s="45"/>
      <c r="H2" s="45"/>
      <c r="I2" s="45"/>
      <c r="J2" s="333" t="s">
        <v>91</v>
      </c>
      <c r="K2" s="44"/>
      <c r="L2" s="44"/>
    </row>
    <row r="3" spans="1:12" x14ac:dyDescent="0.2">
      <c r="C3" s="224"/>
      <c r="D3" s="44"/>
      <c r="E3" s="44"/>
      <c r="F3" s="45"/>
      <c r="G3" s="45"/>
      <c r="H3" s="45"/>
      <c r="I3" s="45"/>
      <c r="J3" s="267"/>
      <c r="K3" s="44"/>
      <c r="L3" s="44"/>
    </row>
    <row r="4" spans="1:12" x14ac:dyDescent="0.2">
      <c r="C4" s="421" t="s">
        <v>367</v>
      </c>
      <c r="D4" s="566"/>
      <c r="E4" s="566"/>
      <c r="F4" s="566"/>
      <c r="G4" s="566"/>
      <c r="H4" s="566"/>
      <c r="I4" s="566"/>
      <c r="J4" s="267"/>
      <c r="K4" s="44"/>
      <c r="L4" s="44"/>
    </row>
    <row r="5" spans="1:12" ht="12.75" customHeight="1" x14ac:dyDescent="0.2">
      <c r="C5" s="567" t="str">
        <f>IF('Allgemeine Angaben'!L12=Hilfstabelle!B28,"Bei der Erstzertifizierung müssen die Indikatoren für einen Zeitraum von 3 Monaten rückwirkend nachgewiesen werden.","Die Indikatoren müssen für ein komplettes Kalenderjahr nachgewiesen werden (z. B. Auditjahr 2021 - Datenjahr 2020).")</f>
        <v>Die Indikatoren müssen für ein komplettes Kalenderjahr nachgewiesen werden (z. B. Auditjahr 2021 - Datenjahr 2020).</v>
      </c>
      <c r="D5" s="567"/>
      <c r="E5" s="567"/>
      <c r="F5" s="567"/>
      <c r="G5" s="567"/>
      <c r="H5" s="567"/>
      <c r="I5" s="567"/>
      <c r="J5" s="567"/>
      <c r="K5" s="567"/>
      <c r="L5" s="44"/>
    </row>
    <row r="6" spans="1:12" x14ac:dyDescent="0.2">
      <c r="C6" s="336" t="s">
        <v>989</v>
      </c>
      <c r="D6" s="334"/>
      <c r="E6" s="334"/>
      <c r="F6" s="334"/>
      <c r="G6" s="334"/>
      <c r="H6" s="334"/>
      <c r="I6" s="334"/>
      <c r="J6" s="334"/>
      <c r="K6" s="334"/>
      <c r="L6" s="44"/>
    </row>
    <row r="7" spans="1:12" ht="13.5" thickBot="1" x14ac:dyDescent="0.25">
      <c r="C7" s="224"/>
      <c r="D7" s="44"/>
      <c r="E7" s="44"/>
      <c r="F7" s="45"/>
      <c r="G7" s="45"/>
      <c r="H7" s="45"/>
      <c r="I7" s="45"/>
      <c r="J7" s="267"/>
      <c r="K7" s="44"/>
      <c r="L7" s="44"/>
    </row>
    <row r="8" spans="1:12" ht="13.5" customHeight="1" thickBot="1" x14ac:dyDescent="0.25">
      <c r="C8" s="180" t="str">
        <f>IF('Allgemeine Angaben'!L12=Hilfstabelle!B28,"Zeitraum der eingegebenen Daten (mind. 3 Monate):","Kalenderjahr der eingegebenen Daten:")</f>
        <v>Kalenderjahr der eingegebenen Daten:</v>
      </c>
      <c r="D8" s="77"/>
      <c r="E8" s="44"/>
      <c r="F8" s="193">
        <f>IF('Allgemeine Angaben'!L12=Hilfstabelle!B28,"",'Allgemeine Angaben'!Text10)</f>
        <v>0</v>
      </c>
      <c r="G8" s="62"/>
      <c r="H8" s="231"/>
      <c r="I8" s="45"/>
      <c r="J8" s="349" t="s">
        <v>1013</v>
      </c>
      <c r="K8" s="185"/>
      <c r="L8" s="185"/>
    </row>
    <row r="9" spans="1:12" ht="13.5" thickBot="1" x14ac:dyDescent="0.25">
      <c r="C9" s="224"/>
      <c r="D9" s="44"/>
      <c r="E9" s="44"/>
      <c r="F9" s="45"/>
      <c r="G9" s="45"/>
      <c r="H9" s="45"/>
      <c r="I9" s="45"/>
      <c r="J9" s="350">
        <f>COUNTIF(I19:I63,"Indikator unvollständig")+COUNTIF(I19:I63,"Eingabe nicht korrekt")+COUNTIF(I19:I63,"Bewertung nicht möglich")</f>
        <v>45</v>
      </c>
      <c r="K9" s="563" t="str">
        <f>IF(J9&gt;0,"Bitte vervollständigen bzw. kontrollieren Sie die Eingaben.",IF(J10&gt;0,"Die Eingaben sind vollständig, die Vorgaben aber nicht überall eindeutig erfüllt. Bitte nehmen Sie ggf. Kommentierungen vor.",""))</f>
        <v>Bitte vervollständigen bzw. kontrollieren Sie die Eingaben.</v>
      </c>
      <c r="L9" s="564"/>
    </row>
    <row r="10" spans="1:12" ht="13.5" thickBot="1" x14ac:dyDescent="0.25">
      <c r="C10" s="153" t="s">
        <v>987</v>
      </c>
      <c r="D10" s="20"/>
      <c r="E10" s="20"/>
      <c r="F10" s="178">
        <f>IF('Allgemeine Angaben'!L12=Hilfstabelle!B28,"",SUM(Zusammenfassung!H11,Zusammenfassung!H13))</f>
        <v>0</v>
      </c>
      <c r="G10" s="62"/>
      <c r="H10" s="209"/>
      <c r="I10" s="44"/>
      <c r="J10" s="350">
        <f>IF(J9&gt;0,0,COUNTIF(I:I,"Sollvorgabe nicht erfüllt"))</f>
        <v>0</v>
      </c>
      <c r="K10" s="565"/>
      <c r="L10" s="564"/>
    </row>
    <row r="11" spans="1:12" ht="13.5" thickBot="1" x14ac:dyDescent="0.25">
      <c r="C11" s="153" t="s">
        <v>1001</v>
      </c>
      <c r="D11" s="20"/>
      <c r="E11" s="20"/>
      <c r="F11" s="178">
        <f>IF('Allgemeine Angaben'!L12=Hilfstabelle!B28,"",SUM(Zusammenfassung!J11,Zusammenfassung!J13))</f>
        <v>0</v>
      </c>
      <c r="G11" s="62"/>
      <c r="H11" s="209"/>
      <c r="I11" s="44"/>
      <c r="J11" s="351"/>
      <c r="K11" s="565"/>
      <c r="L11" s="564"/>
    </row>
    <row r="12" spans="1:12" ht="13.5" thickBot="1" x14ac:dyDescent="0.25">
      <c r="C12" s="39" t="s">
        <v>73</v>
      </c>
      <c r="D12" s="20"/>
      <c r="E12" s="20"/>
      <c r="F12" s="178">
        <f>IF('Allgemeine Angaben'!L12=Hilfstabelle!B28,"",SUM(Zusammenfassung!J24,Zusammenfassung!J26))</f>
        <v>0</v>
      </c>
      <c r="G12" s="62"/>
      <c r="H12" s="209"/>
      <c r="I12" s="44"/>
      <c r="J12" s="267"/>
      <c r="K12" s="44"/>
      <c r="L12" s="44"/>
    </row>
    <row r="13" spans="1:12" ht="13.5" thickBot="1" x14ac:dyDescent="0.25">
      <c r="C13" s="153" t="s">
        <v>373</v>
      </c>
      <c r="D13" s="20"/>
      <c r="E13" s="20"/>
      <c r="F13" s="178">
        <f>IF('Allgemeine Angaben'!L12=Hilfstabelle!B28,"",SUM(Zusammenfassung!H24,Zusammenfassung!H26))</f>
        <v>0</v>
      </c>
      <c r="G13" s="62"/>
      <c r="H13" s="209"/>
      <c r="I13" s="44"/>
      <c r="J13" s="267"/>
      <c r="K13" s="44"/>
      <c r="L13" s="44"/>
    </row>
    <row r="14" spans="1:12" ht="13.5" thickBot="1" x14ac:dyDescent="0.25">
      <c r="C14" s="153" t="s">
        <v>1029</v>
      </c>
      <c r="D14" s="20"/>
      <c r="E14" s="20"/>
      <c r="F14" s="178">
        <f>IF('Allgemeine Angaben'!L12=Hilfstabelle!B28,"",'2.2.3 Fallzahlen'!H70)</f>
        <v>0</v>
      </c>
      <c r="G14" s="62"/>
      <c r="H14" s="209"/>
      <c r="I14" s="44"/>
      <c r="J14" s="267"/>
      <c r="K14" s="44"/>
      <c r="L14" s="44"/>
    </row>
    <row r="15" spans="1:12" ht="13.5" thickBot="1" x14ac:dyDescent="0.25">
      <c r="C15" s="39" t="s">
        <v>71</v>
      </c>
      <c r="D15" s="20"/>
      <c r="E15" s="20"/>
      <c r="F15" s="178">
        <f>IF('Allgemeine Angaben'!L12=Hilfstabelle!B28,"",SUM(Zusammenfassung!H18,Zusammenfassung!H20,Zusammenfassung!J18,Zusammenfassung!J20,))</f>
        <v>0</v>
      </c>
      <c r="G15" s="62"/>
      <c r="H15" s="209"/>
      <c r="I15" s="44"/>
      <c r="J15" s="267"/>
      <c r="K15" s="44"/>
      <c r="L15" s="44"/>
    </row>
    <row r="16" spans="1:12" ht="13.5" thickBot="1" x14ac:dyDescent="0.25">
      <c r="C16" s="32" t="s">
        <v>912</v>
      </c>
      <c r="D16" s="20"/>
      <c r="E16" s="20"/>
      <c r="F16" s="179">
        <f>IF('Allgemeine Angaben'!L12=Hilfstabelle!B28,"",IF(AND(ISBLANK(F10),ISBLANK(F11), ISBLANK(F13),ISBLANK(F12),ISBLANK(F15)),"",SUM(F10:F13)+F15))</f>
        <v>0</v>
      </c>
      <c r="G16" s="62"/>
      <c r="H16" s="210" t="str">
        <f>IF('Allgemeine Angaben'!L12&lt;&gt;Hilfstabelle!B28,"",IF(AND(ISBLANK(H10),ISBLANK(H11), ISBLANK(H13),ISBLANK(H12),ISBLANK(H15)),"",SUM(H10:H13)+H15))</f>
        <v/>
      </c>
      <c r="I16" s="44"/>
      <c r="J16" s="267"/>
      <c r="K16" s="44"/>
      <c r="L16" s="44"/>
    </row>
    <row r="17" spans="1:19" ht="5.25" customHeight="1" thickBot="1" x14ac:dyDescent="0.25">
      <c r="C17" s="225"/>
      <c r="D17" s="44"/>
      <c r="E17" s="44"/>
      <c r="F17" s="45"/>
      <c r="G17" s="45"/>
      <c r="H17" s="45"/>
      <c r="I17" s="45"/>
      <c r="J17" s="44"/>
      <c r="K17" s="44"/>
      <c r="L17" s="44"/>
    </row>
    <row r="18" spans="1:19" ht="47.25" customHeight="1" thickBot="1" x14ac:dyDescent="0.25">
      <c r="A18" s="226"/>
      <c r="B18" s="126" t="s">
        <v>307</v>
      </c>
      <c r="C18" s="13" t="s">
        <v>0</v>
      </c>
      <c r="D18" s="13" t="s">
        <v>1</v>
      </c>
      <c r="E18" s="13" t="s">
        <v>988</v>
      </c>
      <c r="F18" s="2" t="s">
        <v>96</v>
      </c>
      <c r="G18" s="2" t="s">
        <v>2</v>
      </c>
      <c r="H18" s="2" t="s">
        <v>10</v>
      </c>
      <c r="I18" s="2" t="s">
        <v>3</v>
      </c>
      <c r="J18" s="2" t="s">
        <v>11</v>
      </c>
      <c r="K18" s="2" t="s">
        <v>81</v>
      </c>
      <c r="L18" s="2" t="s">
        <v>82</v>
      </c>
      <c r="N18" s="75" t="s">
        <v>118</v>
      </c>
      <c r="O18" s="75" t="s">
        <v>119</v>
      </c>
      <c r="P18" s="244" t="s">
        <v>889</v>
      </c>
      <c r="Q18" s="244" t="s">
        <v>888</v>
      </c>
      <c r="R18" s="245" t="s">
        <v>890</v>
      </c>
      <c r="S18" s="245" t="s">
        <v>891</v>
      </c>
    </row>
    <row r="19" spans="1:19" ht="26.25" thickBot="1" x14ac:dyDescent="0.25">
      <c r="A19" s="57"/>
      <c r="B19" s="138">
        <v>1</v>
      </c>
      <c r="C19" s="574" t="s">
        <v>4</v>
      </c>
      <c r="D19" s="235" t="s">
        <v>365</v>
      </c>
      <c r="E19" s="251" t="s">
        <v>893</v>
      </c>
      <c r="F19" s="15"/>
      <c r="G19" s="14">
        <f>IF('Allgemeine Angaben'!L12=Hilfstabelle!B28,H16,F16)</f>
        <v>0</v>
      </c>
      <c r="H19" s="10" t="str">
        <f>IFERROR(IF(COUNT(F19,G19)=2,F19/G19,""),"---")</f>
        <v/>
      </c>
      <c r="I19" s="1" t="str">
        <f>IF(AND(H19="---",G19=0,F19=0),"Anforderungen erfüllt",IF(H19="---","Bewertung nicht möglich",IF(H19="","Indikator unvollständig",IF(OR(AND(ISNUMBER(P19),ISNUMBER(H19),H19&lt;P19),AND(ISNUMBER(Q19),ISNUMBER(H19),H19&gt;Q19),AND(G19=0,F19&gt;0)),"Eingabe nicht korrekt",IF(OR(AND(ISNUMBER(N19),H19&gt;N19),AND(ISNUMBER(O19),H19&lt;O19)),"Sollvorgabe nicht erfüllt",IF(OR(AND(R19="x",H19&gt;0),AND(S19="x",H19&lt;1)),"Wert-Begründung","Anforderungen erfüllt"))))))</f>
        <v>Indikator unvollständig</v>
      </c>
      <c r="J19" s="18"/>
      <c r="K19" s="19"/>
      <c r="L19" s="19"/>
      <c r="N19" s="227"/>
      <c r="O19" s="227">
        <v>1</v>
      </c>
      <c r="P19" s="227">
        <v>0</v>
      </c>
      <c r="Q19" s="227">
        <v>1</v>
      </c>
      <c r="R19" s="43"/>
      <c r="S19" s="43"/>
    </row>
    <row r="20" spans="1:19" ht="39" thickBot="1" x14ac:dyDescent="0.25">
      <c r="A20" s="57"/>
      <c r="B20" s="138">
        <v>2</v>
      </c>
      <c r="C20" s="574"/>
      <c r="D20" s="235" t="s">
        <v>366</v>
      </c>
      <c r="E20" s="251" t="s">
        <v>996</v>
      </c>
      <c r="F20" s="16"/>
      <c r="G20" s="14">
        <f>IF('Allgemeine Angaben'!L12=Hilfstabelle!B28,H16,F16)</f>
        <v>0</v>
      </c>
      <c r="H20" s="10" t="str">
        <f t="shared" ref="H20:H67" si="0">IFERROR(IF(COUNT(F20,G20)=2,F20/G20,""),"---")</f>
        <v/>
      </c>
      <c r="I20" s="1" t="str">
        <f t="shared" ref="I20:I67" si="1">IF(AND(H20="---",G20=0,F20=0),"Anforderungen erfüllt",IF(H20="---","Bewertung nicht möglich",IF(H20="","Indikator unvollständig",IF(OR(AND(ISNUMBER(P20),ISNUMBER(H20),H20&lt;P20),AND(ISNUMBER(Q20),ISNUMBER(H20),H20&gt;Q20),AND(G20=0,F20&gt;0)),"Eingabe nicht korrekt",IF(OR(AND(ISNUMBER(N20),H20&gt;N20),AND(ISNUMBER(O20),H20&lt;O20)),"Sollvorgabe nicht erfüllt",IF(OR(AND(R20="x",H20&gt;0),AND(S20="x",H20&lt;1)),"Wert-Begründung","Anforderungen erfüllt"))))))</f>
        <v>Indikator unvollständig</v>
      </c>
      <c r="J20" s="18"/>
      <c r="K20" s="19"/>
      <c r="L20" s="19"/>
      <c r="N20" s="227"/>
      <c r="O20" s="227">
        <v>1</v>
      </c>
      <c r="P20" s="227">
        <v>0</v>
      </c>
      <c r="Q20" s="227">
        <v>1</v>
      </c>
      <c r="R20" s="43"/>
      <c r="S20" s="246" t="s">
        <v>59</v>
      </c>
    </row>
    <row r="21" spans="1:19" ht="39" thickBot="1" x14ac:dyDescent="0.25">
      <c r="A21" s="57"/>
      <c r="B21" s="138">
        <v>3</v>
      </c>
      <c r="C21" s="279" t="s">
        <v>368</v>
      </c>
      <c r="D21" s="235" t="s">
        <v>365</v>
      </c>
      <c r="E21" s="251" t="s">
        <v>893</v>
      </c>
      <c r="F21" s="16"/>
      <c r="G21" s="14">
        <f>IF('Allgemeine Angaben'!L12=Hilfstabelle!B28,H10,F10)</f>
        <v>0</v>
      </c>
      <c r="H21" s="10" t="str">
        <f t="shared" si="0"/>
        <v/>
      </c>
      <c r="I21" s="1" t="str">
        <f t="shared" si="1"/>
        <v>Indikator unvollständig</v>
      </c>
      <c r="J21" s="18"/>
      <c r="K21" s="19"/>
      <c r="L21" s="19"/>
      <c r="N21" s="227"/>
      <c r="O21" s="227">
        <v>1</v>
      </c>
      <c r="P21" s="227">
        <v>0</v>
      </c>
      <c r="Q21" s="227">
        <v>1</v>
      </c>
      <c r="R21" s="43"/>
      <c r="S21" s="43"/>
    </row>
    <row r="22" spans="1:19" ht="39" thickBot="1" x14ac:dyDescent="0.25">
      <c r="A22" s="57"/>
      <c r="B22" s="138">
        <v>3</v>
      </c>
      <c r="C22" s="279" t="s">
        <v>369</v>
      </c>
      <c r="D22" s="235" t="s">
        <v>365</v>
      </c>
      <c r="E22" s="251" t="s">
        <v>996</v>
      </c>
      <c r="F22" s="16"/>
      <c r="G22" s="14">
        <f>IF('Allgemeine Angaben'!L12=Hilfstabelle!B28,SUM(H11:H12),SUM(F11,F12))</f>
        <v>0</v>
      </c>
      <c r="H22" s="10" t="str">
        <f t="shared" ref="H22" si="2">IFERROR(IF(COUNT(F22,G22)=2,F22/G22,""),"---")</f>
        <v/>
      </c>
      <c r="I22" s="1" t="str">
        <f t="shared" si="1"/>
        <v>Indikator unvollständig</v>
      </c>
      <c r="J22" s="18"/>
      <c r="K22" s="19"/>
      <c r="L22" s="19"/>
      <c r="N22" s="227"/>
      <c r="O22" s="227">
        <v>1</v>
      </c>
      <c r="P22" s="227">
        <v>0</v>
      </c>
      <c r="Q22" s="227">
        <v>1</v>
      </c>
      <c r="R22" s="43"/>
      <c r="S22" s="246" t="s">
        <v>59</v>
      </c>
    </row>
    <row r="23" spans="1:19" ht="39" thickBot="1" x14ac:dyDescent="0.25">
      <c r="A23" s="57"/>
      <c r="B23" s="138">
        <v>3</v>
      </c>
      <c r="C23" s="279" t="s">
        <v>370</v>
      </c>
      <c r="D23" s="235" t="s">
        <v>365</v>
      </c>
      <c r="E23" s="251" t="s">
        <v>893</v>
      </c>
      <c r="F23" s="16"/>
      <c r="G23" s="14">
        <f>IF('Allgemeine Angaben'!L12=Hilfstabelle!B28,H13,F13)</f>
        <v>0</v>
      </c>
      <c r="H23" s="10" t="str">
        <f t="shared" ref="H23" si="3">IFERROR(IF(COUNT(F23,G23)=2,F23/G23,""),"---")</f>
        <v/>
      </c>
      <c r="I23" s="1" t="str">
        <f t="shared" si="1"/>
        <v>Indikator unvollständig</v>
      </c>
      <c r="J23" s="18"/>
      <c r="K23" s="19"/>
      <c r="L23" s="19"/>
      <c r="N23" s="227"/>
      <c r="O23" s="227">
        <v>1</v>
      </c>
      <c r="P23" s="227">
        <v>0</v>
      </c>
      <c r="Q23" s="227">
        <v>1</v>
      </c>
      <c r="R23" s="43"/>
      <c r="S23" s="43"/>
    </row>
    <row r="24" spans="1:19" ht="39" thickBot="1" x14ac:dyDescent="0.25">
      <c r="A24" s="57"/>
      <c r="B24" s="138">
        <v>4</v>
      </c>
      <c r="C24" s="279" t="s">
        <v>998</v>
      </c>
      <c r="D24" s="235" t="s">
        <v>50</v>
      </c>
      <c r="E24" s="251" t="s">
        <v>894</v>
      </c>
      <c r="F24" s="16"/>
      <c r="G24" s="14">
        <f>IF('Allgemeine Angaben'!L12=Hilfstabelle!B28,H10,F10)</f>
        <v>0</v>
      </c>
      <c r="H24" s="10" t="str">
        <f t="shared" si="0"/>
        <v/>
      </c>
      <c r="I24" s="1" t="str">
        <f t="shared" si="1"/>
        <v>Indikator unvollständig</v>
      </c>
      <c r="J24" s="18"/>
      <c r="K24" s="19"/>
      <c r="L24" s="19"/>
      <c r="N24" s="227">
        <v>0.05</v>
      </c>
      <c r="O24" s="227"/>
      <c r="P24" s="227">
        <v>0</v>
      </c>
      <c r="Q24" s="227">
        <v>1</v>
      </c>
      <c r="R24" s="43"/>
      <c r="S24" s="43"/>
    </row>
    <row r="25" spans="1:19" ht="39" thickBot="1" x14ac:dyDescent="0.25">
      <c r="A25" s="57"/>
      <c r="B25" s="138">
        <v>5</v>
      </c>
      <c r="C25" s="236" t="s">
        <v>999</v>
      </c>
      <c r="D25" s="235" t="s">
        <v>50</v>
      </c>
      <c r="E25" s="251" t="s">
        <v>894</v>
      </c>
      <c r="F25" s="16"/>
      <c r="G25" s="14">
        <f>IF('Allgemeine Angaben'!L12=Hilfstabelle!B28,H13,F13)</f>
        <v>0</v>
      </c>
      <c r="H25" s="10" t="str">
        <f t="shared" si="0"/>
        <v/>
      </c>
      <c r="I25" s="1" t="str">
        <f t="shared" si="1"/>
        <v>Indikator unvollständig</v>
      </c>
      <c r="J25" s="18"/>
      <c r="K25" s="19"/>
      <c r="L25" s="19"/>
      <c r="N25" s="227">
        <v>0.05</v>
      </c>
      <c r="O25" s="227"/>
      <c r="P25" s="227">
        <v>0</v>
      </c>
      <c r="Q25" s="227">
        <v>1</v>
      </c>
      <c r="R25" s="43"/>
      <c r="S25" s="43"/>
    </row>
    <row r="26" spans="1:19" ht="51.75" thickBot="1" x14ac:dyDescent="0.25">
      <c r="A26" s="57"/>
      <c r="B26" s="138">
        <v>7</v>
      </c>
      <c r="C26" s="238" t="s">
        <v>376</v>
      </c>
      <c r="D26" s="237" t="s">
        <v>1030</v>
      </c>
      <c r="E26" s="251" t="s">
        <v>896</v>
      </c>
      <c r="F26" s="16"/>
      <c r="G26" s="14">
        <f>IF('Allgemeine Angaben'!L12=Hilfstabelle!B28,H10,F10)</f>
        <v>0</v>
      </c>
      <c r="H26" s="10" t="str">
        <f t="shared" si="0"/>
        <v/>
      </c>
      <c r="I26" s="1" t="str">
        <f t="shared" si="1"/>
        <v>Indikator unvollständig</v>
      </c>
      <c r="J26" s="18"/>
      <c r="K26" s="19"/>
      <c r="L26" s="19"/>
      <c r="N26" s="227">
        <v>0.03</v>
      </c>
      <c r="O26" s="227"/>
      <c r="P26" s="227">
        <v>0</v>
      </c>
      <c r="Q26" s="227">
        <v>1</v>
      </c>
      <c r="R26" s="43"/>
      <c r="S26" s="43"/>
    </row>
    <row r="27" spans="1:19" ht="51.75" thickBot="1" x14ac:dyDescent="0.25">
      <c r="A27" s="57"/>
      <c r="B27" s="138">
        <v>9</v>
      </c>
      <c r="C27" s="238" t="s">
        <v>375</v>
      </c>
      <c r="D27" s="237" t="s">
        <v>1030</v>
      </c>
      <c r="E27" s="251" t="s">
        <v>997</v>
      </c>
      <c r="F27" s="16"/>
      <c r="G27" s="14">
        <f>IF('Allgemeine Angaben'!L12=Hilfstabelle!B28,SUM(H11:H12),SUM(F11,F12))</f>
        <v>0</v>
      </c>
      <c r="H27" s="335" t="str">
        <f t="shared" si="0"/>
        <v/>
      </c>
      <c r="I27" s="1" t="str">
        <f t="shared" si="1"/>
        <v>Indikator unvollständig</v>
      </c>
      <c r="J27" s="18"/>
      <c r="K27" s="19"/>
      <c r="L27" s="19"/>
      <c r="N27" s="227"/>
      <c r="O27" s="227"/>
      <c r="P27" s="227">
        <v>0</v>
      </c>
      <c r="Q27" s="227">
        <v>1</v>
      </c>
      <c r="R27" s="246" t="s">
        <v>59</v>
      </c>
      <c r="S27" s="43"/>
    </row>
    <row r="28" spans="1:19" ht="51.75" thickBot="1" x14ac:dyDescent="0.25">
      <c r="A28" s="57"/>
      <c r="B28" s="138">
        <v>11</v>
      </c>
      <c r="C28" s="238" t="s">
        <v>372</v>
      </c>
      <c r="D28" s="237" t="s">
        <v>1030</v>
      </c>
      <c r="E28" s="251" t="s">
        <v>897</v>
      </c>
      <c r="F28" s="16"/>
      <c r="G28" s="14">
        <f>IF('Allgemeine Angaben'!L12=Hilfstabelle!B28,H13,F13)</f>
        <v>0</v>
      </c>
      <c r="H28" s="10" t="str">
        <f t="shared" si="0"/>
        <v/>
      </c>
      <c r="I28" s="1" t="str">
        <f t="shared" si="1"/>
        <v>Indikator unvollständig</v>
      </c>
      <c r="J28" s="18"/>
      <c r="K28" s="19"/>
      <c r="L28" s="19"/>
      <c r="N28" s="227">
        <v>0.04</v>
      </c>
      <c r="O28" s="227"/>
      <c r="P28" s="227">
        <v>0</v>
      </c>
      <c r="Q28" s="227">
        <v>1</v>
      </c>
      <c r="R28" s="43"/>
      <c r="S28" s="43"/>
    </row>
    <row r="29" spans="1:19" ht="26.25" thickBot="1" x14ac:dyDescent="0.25">
      <c r="A29" s="57"/>
      <c r="B29" s="138">
        <v>12</v>
      </c>
      <c r="C29" s="571" t="s">
        <v>377</v>
      </c>
      <c r="D29" s="235" t="s">
        <v>50</v>
      </c>
      <c r="E29" s="251" t="s">
        <v>898</v>
      </c>
      <c r="F29" s="16"/>
      <c r="G29" s="14">
        <f>IF('Allgemeine Angaben'!L12=Hilfstabelle!B28,H10,F10)</f>
        <v>0</v>
      </c>
      <c r="H29" s="10" t="str">
        <f t="shared" si="0"/>
        <v/>
      </c>
      <c r="I29" s="1" t="str">
        <f t="shared" si="1"/>
        <v>Indikator unvollständig</v>
      </c>
      <c r="J29" s="18"/>
      <c r="K29" s="19"/>
      <c r="L29" s="19"/>
      <c r="N29" s="227">
        <v>0.04</v>
      </c>
      <c r="O29" s="227"/>
      <c r="P29" s="227">
        <v>0</v>
      </c>
      <c r="Q29" s="227">
        <v>1</v>
      </c>
      <c r="R29" s="43"/>
      <c r="S29" s="43"/>
    </row>
    <row r="30" spans="1:19" ht="26.25" thickBot="1" x14ac:dyDescent="0.25">
      <c r="A30" s="57"/>
      <c r="B30" s="138">
        <v>13</v>
      </c>
      <c r="C30" s="572"/>
      <c r="D30" s="237" t="s">
        <v>1076</v>
      </c>
      <c r="E30" s="251" t="s">
        <v>898</v>
      </c>
      <c r="F30" s="16"/>
      <c r="G30" s="14">
        <f>IF('Allgemeine Angaben'!L12=Hilfstabelle!B28,H10,F10)</f>
        <v>0</v>
      </c>
      <c r="H30" s="10" t="str">
        <f t="shared" ref="H30" si="4">IFERROR(IF(COUNT(F30,G30)=2,F30/G30,""),"---")</f>
        <v/>
      </c>
      <c r="I30" s="1" t="str">
        <f t="shared" si="1"/>
        <v>Indikator unvollständig</v>
      </c>
      <c r="J30" s="18"/>
      <c r="K30" s="19"/>
      <c r="L30" s="19"/>
      <c r="N30" s="227">
        <v>0.04</v>
      </c>
      <c r="O30" s="227"/>
      <c r="P30" s="227">
        <v>0</v>
      </c>
      <c r="Q30" s="227">
        <v>1</v>
      </c>
      <c r="R30" s="43"/>
      <c r="S30" s="43"/>
    </row>
    <row r="31" spans="1:19" ht="26.25" thickBot="1" x14ac:dyDescent="0.25">
      <c r="A31" s="57"/>
      <c r="B31" s="138">
        <v>14</v>
      </c>
      <c r="C31" s="571" t="s">
        <v>378</v>
      </c>
      <c r="D31" s="235" t="s">
        <v>50</v>
      </c>
      <c r="E31" s="251" t="s">
        <v>997</v>
      </c>
      <c r="F31" s="16"/>
      <c r="G31" s="14">
        <f>IF('Allgemeine Angaben'!L12=Hilfstabelle!B28,SUM(H11:H12),SUM(F11,F12))</f>
        <v>0</v>
      </c>
      <c r="H31" s="335" t="str">
        <f t="shared" si="0"/>
        <v/>
      </c>
      <c r="I31" s="1" t="str">
        <f t="shared" si="1"/>
        <v>Indikator unvollständig</v>
      </c>
      <c r="J31" s="18"/>
      <c r="K31" s="19"/>
      <c r="L31" s="19"/>
      <c r="N31" s="227"/>
      <c r="O31" s="227"/>
      <c r="P31" s="227">
        <v>0</v>
      </c>
      <c r="Q31" s="227">
        <v>1</v>
      </c>
      <c r="R31" s="246" t="s">
        <v>59</v>
      </c>
      <c r="S31" s="43"/>
    </row>
    <row r="32" spans="1:19" ht="26.25" thickBot="1" x14ac:dyDescent="0.25">
      <c r="A32" s="57"/>
      <c r="B32" s="138">
        <v>15</v>
      </c>
      <c r="C32" s="572"/>
      <c r="D32" s="237" t="s">
        <v>1076</v>
      </c>
      <c r="E32" s="251" t="s">
        <v>997</v>
      </c>
      <c r="F32" s="16"/>
      <c r="G32" s="14">
        <f>IF('Allgemeine Angaben'!L12=Hilfstabelle!B28,SUM(H11:H12),SUM(F11,F12))</f>
        <v>0</v>
      </c>
      <c r="H32" s="335" t="str">
        <f t="shared" ref="H32" si="5">IFERROR(IF(COUNT(F32,G32)=2,F32/G32,""),"---")</f>
        <v/>
      </c>
      <c r="I32" s="1" t="str">
        <f t="shared" si="1"/>
        <v>Indikator unvollständig</v>
      </c>
      <c r="J32" s="18"/>
      <c r="K32" s="19"/>
      <c r="L32" s="19"/>
      <c r="N32" s="227"/>
      <c r="O32" s="227"/>
      <c r="P32" s="227">
        <v>0</v>
      </c>
      <c r="Q32" s="227">
        <v>1</v>
      </c>
      <c r="R32" s="246" t="s">
        <v>59</v>
      </c>
      <c r="S32" s="43"/>
    </row>
    <row r="33" spans="1:19" ht="26.25" thickBot="1" x14ac:dyDescent="0.25">
      <c r="A33" s="57"/>
      <c r="B33" s="138">
        <v>16</v>
      </c>
      <c r="C33" s="571" t="s">
        <v>379</v>
      </c>
      <c r="D33" s="235" t="s">
        <v>50</v>
      </c>
      <c r="E33" s="251" t="s">
        <v>997</v>
      </c>
      <c r="F33" s="16"/>
      <c r="G33" s="14">
        <f>IF('Allgemeine Angaben'!L12=Hilfstabelle!B28,H13,F13)</f>
        <v>0</v>
      </c>
      <c r="H33" s="335" t="str">
        <f t="shared" si="0"/>
        <v/>
      </c>
      <c r="I33" s="1" t="str">
        <f t="shared" si="1"/>
        <v>Indikator unvollständig</v>
      </c>
      <c r="J33" s="18"/>
      <c r="K33" s="19"/>
      <c r="L33" s="19"/>
      <c r="N33" s="227"/>
      <c r="O33" s="227"/>
      <c r="P33" s="227">
        <v>0</v>
      </c>
      <c r="Q33" s="227">
        <v>1</v>
      </c>
      <c r="R33" s="246" t="s">
        <v>59</v>
      </c>
      <c r="S33" s="43"/>
    </row>
    <row r="34" spans="1:19" ht="26.25" thickBot="1" x14ac:dyDescent="0.25">
      <c r="A34" s="57"/>
      <c r="B34" s="138">
        <v>17</v>
      </c>
      <c r="C34" s="572"/>
      <c r="D34" s="237" t="s">
        <v>371</v>
      </c>
      <c r="E34" s="251" t="s">
        <v>997</v>
      </c>
      <c r="F34" s="16"/>
      <c r="G34" s="14">
        <f>IF('Allgemeine Angaben'!L12=Hilfstabelle!B28,H13,F13)</f>
        <v>0</v>
      </c>
      <c r="H34" s="335" t="str">
        <f t="shared" ref="H34" si="6">IFERROR(IF(COUNT(F34,G34)=2,F34/G34,""),"---")</f>
        <v/>
      </c>
      <c r="I34" s="1" t="str">
        <f t="shared" si="1"/>
        <v>Indikator unvollständig</v>
      </c>
      <c r="J34" s="18"/>
      <c r="K34" s="19"/>
      <c r="L34" s="19"/>
      <c r="N34" s="227"/>
      <c r="O34" s="227"/>
      <c r="P34" s="227">
        <v>0</v>
      </c>
      <c r="Q34" s="227">
        <v>1</v>
      </c>
      <c r="R34" s="246" t="s">
        <v>59</v>
      </c>
      <c r="S34" s="43"/>
    </row>
    <row r="35" spans="1:19" ht="26.25" thickBot="1" x14ac:dyDescent="0.25">
      <c r="A35" s="57"/>
      <c r="B35" s="138">
        <v>18</v>
      </c>
      <c r="C35" s="279" t="s">
        <v>381</v>
      </c>
      <c r="D35" s="235" t="s">
        <v>50</v>
      </c>
      <c r="E35" s="251" t="s">
        <v>899</v>
      </c>
      <c r="F35" s="16"/>
      <c r="G35" s="14">
        <f>IF('Allgemeine Angaben'!L12=Hilfstabelle!B28,H10,F10)</f>
        <v>0</v>
      </c>
      <c r="H35" s="10" t="str">
        <f t="shared" si="0"/>
        <v/>
      </c>
      <c r="I35" s="1" t="str">
        <f t="shared" si="1"/>
        <v>Indikator unvollständig</v>
      </c>
      <c r="J35" s="18"/>
      <c r="K35" s="19"/>
      <c r="L35" s="19"/>
      <c r="N35" s="227">
        <v>0.05</v>
      </c>
      <c r="O35" s="227"/>
      <c r="P35" s="227">
        <v>0</v>
      </c>
      <c r="Q35" s="227">
        <v>1</v>
      </c>
      <c r="R35" s="43"/>
      <c r="S35" s="43"/>
    </row>
    <row r="36" spans="1:19" ht="64.5" thickBot="1" x14ac:dyDescent="0.25">
      <c r="A36" s="57"/>
      <c r="B36" s="138">
        <v>19</v>
      </c>
      <c r="C36" s="279" t="s">
        <v>380</v>
      </c>
      <c r="D36" s="235" t="s">
        <v>50</v>
      </c>
      <c r="E36" s="251" t="s">
        <v>1027</v>
      </c>
      <c r="F36" s="16"/>
      <c r="G36" s="16"/>
      <c r="H36" s="335" t="str">
        <f t="shared" si="0"/>
        <v/>
      </c>
      <c r="I36" s="1" t="str">
        <f t="shared" si="1"/>
        <v>Indikator unvollständig</v>
      </c>
      <c r="J36" s="18"/>
      <c r="K36" s="19"/>
      <c r="L36" s="19"/>
      <c r="N36" s="227"/>
      <c r="O36" s="227"/>
      <c r="P36" s="227">
        <v>0</v>
      </c>
      <c r="Q36" s="227">
        <v>1</v>
      </c>
      <c r="R36" s="43"/>
      <c r="S36" s="43"/>
    </row>
    <row r="37" spans="1:19" ht="64.5" thickBot="1" x14ac:dyDescent="0.25">
      <c r="A37" s="57"/>
      <c r="B37" s="138">
        <v>20</v>
      </c>
      <c r="C37" s="279" t="s">
        <v>1019</v>
      </c>
      <c r="D37" s="235" t="s">
        <v>50</v>
      </c>
      <c r="E37" s="251" t="s">
        <v>1027</v>
      </c>
      <c r="F37" s="16"/>
      <c r="G37" s="14">
        <f>IF('Allgemeine Angaben'!L12=Hilfstabelle!B28,H13-H14,F13-F14)</f>
        <v>0</v>
      </c>
      <c r="H37" s="335" t="str">
        <f t="shared" si="0"/>
        <v/>
      </c>
      <c r="I37" s="1" t="str">
        <f t="shared" si="1"/>
        <v>Indikator unvollständig</v>
      </c>
      <c r="J37" s="18"/>
      <c r="K37" s="19"/>
      <c r="L37" s="19"/>
      <c r="N37" s="227"/>
      <c r="O37" s="227"/>
      <c r="P37" s="227">
        <v>0</v>
      </c>
      <c r="Q37" s="227">
        <v>1</v>
      </c>
      <c r="R37" s="43"/>
      <c r="S37" s="43"/>
    </row>
    <row r="38" spans="1:19" ht="26.25" thickBot="1" x14ac:dyDescent="0.25">
      <c r="A38" s="57"/>
      <c r="B38" s="138">
        <v>21</v>
      </c>
      <c r="C38" s="571" t="s">
        <v>382</v>
      </c>
      <c r="D38" s="235" t="s">
        <v>50</v>
      </c>
      <c r="E38" s="251" t="s">
        <v>896</v>
      </c>
      <c r="F38" s="16"/>
      <c r="G38" s="14">
        <f>IF('Allgemeine Angaben'!L12=Hilfstabelle!B28,H10,F10)</f>
        <v>0</v>
      </c>
      <c r="H38" s="10" t="str">
        <f t="shared" si="0"/>
        <v/>
      </c>
      <c r="I38" s="1" t="str">
        <f t="shared" si="1"/>
        <v>Indikator unvollständig</v>
      </c>
      <c r="J38" s="18"/>
      <c r="K38" s="19"/>
      <c r="L38" s="19"/>
      <c r="N38" s="227">
        <v>0.03</v>
      </c>
      <c r="O38" s="227"/>
      <c r="P38" s="227">
        <v>0</v>
      </c>
      <c r="Q38" s="227">
        <v>1</v>
      </c>
      <c r="R38" s="43"/>
      <c r="S38" s="43"/>
    </row>
    <row r="39" spans="1:19" ht="26.25" thickBot="1" x14ac:dyDescent="0.25">
      <c r="A39" s="57"/>
      <c r="B39" s="138">
        <v>22</v>
      </c>
      <c r="C39" s="572"/>
      <c r="D39" s="237" t="s">
        <v>1076</v>
      </c>
      <c r="E39" s="251" t="s">
        <v>896</v>
      </c>
      <c r="F39" s="16"/>
      <c r="G39" s="14">
        <f>IF('Allgemeine Angaben'!L12=Hilfstabelle!B28,H10,F10)</f>
        <v>0</v>
      </c>
      <c r="H39" s="10" t="str">
        <f t="shared" ref="H39" si="7">IFERROR(IF(COUNT(F39,G39)=2,F39/G39,""),"---")</f>
        <v/>
      </c>
      <c r="I39" s="1" t="str">
        <f t="shared" si="1"/>
        <v>Indikator unvollständig</v>
      </c>
      <c r="J39" s="18"/>
      <c r="K39" s="19"/>
      <c r="L39" s="19"/>
      <c r="N39" s="227">
        <v>0.03</v>
      </c>
      <c r="O39" s="227"/>
      <c r="P39" s="227">
        <v>0</v>
      </c>
      <c r="Q39" s="227">
        <v>1</v>
      </c>
      <c r="R39" s="43"/>
      <c r="S39" s="43"/>
    </row>
    <row r="40" spans="1:19" ht="26.25" thickBot="1" x14ac:dyDescent="0.25">
      <c r="A40" s="57"/>
      <c r="B40" s="138">
        <v>23</v>
      </c>
      <c r="C40" s="571" t="s">
        <v>383</v>
      </c>
      <c r="D40" s="235" t="s">
        <v>50</v>
      </c>
      <c r="E40" s="251" t="s">
        <v>997</v>
      </c>
      <c r="F40" s="16"/>
      <c r="G40" s="14">
        <f>IF('Allgemeine Angaben'!L12=Hilfstabelle!B28,SUM(H11:H12),SUM(F11,F12))</f>
        <v>0</v>
      </c>
      <c r="H40" s="335" t="str">
        <f t="shared" si="0"/>
        <v/>
      </c>
      <c r="I40" s="1" t="str">
        <f t="shared" si="1"/>
        <v>Indikator unvollständig</v>
      </c>
      <c r="J40" s="18"/>
      <c r="K40" s="19"/>
      <c r="L40" s="19"/>
      <c r="N40" s="227"/>
      <c r="O40" s="227"/>
      <c r="P40" s="227">
        <v>0</v>
      </c>
      <c r="Q40" s="227">
        <v>1</v>
      </c>
      <c r="R40" s="246" t="s">
        <v>59</v>
      </c>
      <c r="S40" s="43"/>
    </row>
    <row r="41" spans="1:19" ht="26.25" thickBot="1" x14ac:dyDescent="0.25">
      <c r="A41" s="57"/>
      <c r="B41" s="138">
        <v>24</v>
      </c>
      <c r="C41" s="573"/>
      <c r="D41" s="237" t="s">
        <v>1076</v>
      </c>
      <c r="E41" s="251" t="s">
        <v>997</v>
      </c>
      <c r="F41" s="16"/>
      <c r="G41" s="14">
        <f>IF('Allgemeine Angaben'!L12=Hilfstabelle!B28,SUM(H11:H12),SUM(F11,F12))</f>
        <v>0</v>
      </c>
      <c r="H41" s="335" t="str">
        <f>IFERROR(IF(COUNT(F41,G41)=2,F41/G41,""),"---")</f>
        <v/>
      </c>
      <c r="I41" s="1" t="str">
        <f t="shared" si="1"/>
        <v>Indikator unvollständig</v>
      </c>
      <c r="J41" s="18"/>
      <c r="K41" s="19"/>
      <c r="L41" s="19"/>
      <c r="N41" s="227"/>
      <c r="O41" s="227"/>
      <c r="P41" s="227">
        <v>0</v>
      </c>
      <c r="Q41" s="227">
        <v>1</v>
      </c>
      <c r="R41" s="246" t="s">
        <v>59</v>
      </c>
      <c r="S41" s="43"/>
    </row>
    <row r="42" spans="1:19" ht="39.950000000000003" customHeight="1" thickBot="1" x14ac:dyDescent="0.25">
      <c r="A42" s="57"/>
      <c r="B42" s="138">
        <v>25</v>
      </c>
      <c r="C42" s="571" t="s">
        <v>917</v>
      </c>
      <c r="D42" s="235" t="s">
        <v>50</v>
      </c>
      <c r="E42" s="252" t="s">
        <v>895</v>
      </c>
      <c r="F42" s="16"/>
      <c r="G42" s="14">
        <f>IF('Allgemeine Angaben'!L12=Hilfstabelle!B28,H10,F10)</f>
        <v>0</v>
      </c>
      <c r="H42" s="10" t="str">
        <f t="shared" si="0"/>
        <v/>
      </c>
      <c r="I42" s="1" t="str">
        <f t="shared" si="1"/>
        <v>Indikator unvollständig</v>
      </c>
      <c r="J42" s="18"/>
      <c r="K42" s="19"/>
      <c r="L42" s="19"/>
      <c r="N42" s="227">
        <v>0.02</v>
      </c>
      <c r="O42" s="227"/>
      <c r="P42" s="227">
        <v>0</v>
      </c>
      <c r="Q42" s="227">
        <v>1</v>
      </c>
      <c r="R42" s="43"/>
      <c r="S42" s="43"/>
    </row>
    <row r="43" spans="1:19" ht="39.950000000000003" customHeight="1" thickBot="1" x14ac:dyDescent="0.25">
      <c r="A43" s="57"/>
      <c r="B43" s="138">
        <v>26</v>
      </c>
      <c r="C43" s="572"/>
      <c r="D43" s="237" t="s">
        <v>1076</v>
      </c>
      <c r="E43" s="252" t="s">
        <v>895</v>
      </c>
      <c r="F43" s="16"/>
      <c r="G43" s="14">
        <f>IF('Allgemeine Angaben'!L12=Hilfstabelle!B28,H10,F10)</f>
        <v>0</v>
      </c>
      <c r="H43" s="10" t="str">
        <f t="shared" ref="H43" si="8">IFERROR(IF(COUNT(F43,G43)=2,F43/G43,""),"---")</f>
        <v/>
      </c>
      <c r="I43" s="1" t="str">
        <f t="shared" si="1"/>
        <v>Indikator unvollständig</v>
      </c>
      <c r="J43" s="18"/>
      <c r="K43" s="19"/>
      <c r="L43" s="19"/>
      <c r="N43" s="227">
        <v>0.02</v>
      </c>
      <c r="O43" s="227"/>
      <c r="P43" s="227">
        <v>0</v>
      </c>
      <c r="Q43" s="227">
        <v>1</v>
      </c>
      <c r="R43" s="43"/>
      <c r="S43" s="43"/>
    </row>
    <row r="44" spans="1:19" ht="39.950000000000003" customHeight="1" thickBot="1" x14ac:dyDescent="0.25">
      <c r="A44" s="57"/>
      <c r="B44" s="138">
        <v>27</v>
      </c>
      <c r="C44" s="571" t="s">
        <v>919</v>
      </c>
      <c r="D44" s="235" t="s">
        <v>50</v>
      </c>
      <c r="E44" s="251" t="s">
        <v>997</v>
      </c>
      <c r="F44" s="16"/>
      <c r="G44" s="14">
        <f>IF('Allgemeine Angaben'!L12=Hilfstabelle!B28,SUM(H11:H12),SUM(F11,F12))</f>
        <v>0</v>
      </c>
      <c r="H44" s="335" t="str">
        <f t="shared" si="0"/>
        <v/>
      </c>
      <c r="I44" s="1" t="str">
        <f t="shared" si="1"/>
        <v>Indikator unvollständig</v>
      </c>
      <c r="J44" s="18"/>
      <c r="K44" s="19"/>
      <c r="L44" s="19"/>
      <c r="N44" s="227"/>
      <c r="O44" s="227"/>
      <c r="P44" s="227">
        <v>0</v>
      </c>
      <c r="Q44" s="227">
        <v>1</v>
      </c>
      <c r="R44" s="246" t="s">
        <v>59</v>
      </c>
      <c r="S44" s="43"/>
    </row>
    <row r="45" spans="1:19" ht="39.950000000000003" customHeight="1" thickBot="1" x14ac:dyDescent="0.25">
      <c r="A45" s="57"/>
      <c r="B45" s="138">
        <v>28</v>
      </c>
      <c r="C45" s="573"/>
      <c r="D45" s="237" t="s">
        <v>1076</v>
      </c>
      <c r="E45" s="251" t="s">
        <v>997</v>
      </c>
      <c r="F45" s="16"/>
      <c r="G45" s="14">
        <f>IF('Allgemeine Angaben'!L12=Hilfstabelle!B28,SUM(H11:H12),SUM(F11,F12))</f>
        <v>0</v>
      </c>
      <c r="H45" s="335" t="str">
        <f t="shared" ref="H45" si="9">IFERROR(IF(COUNT(F45,G45)=2,F45/G45,""),"---")</f>
        <v/>
      </c>
      <c r="I45" s="1" t="str">
        <f t="shared" si="1"/>
        <v>Indikator unvollständig</v>
      </c>
      <c r="J45" s="18"/>
      <c r="K45" s="19"/>
      <c r="L45" s="19"/>
      <c r="N45" s="227"/>
      <c r="O45" s="227"/>
      <c r="P45" s="227">
        <v>0</v>
      </c>
      <c r="Q45" s="227">
        <v>1</v>
      </c>
      <c r="R45" s="246" t="s">
        <v>59</v>
      </c>
      <c r="S45" s="43"/>
    </row>
    <row r="46" spans="1:19" ht="39.950000000000003" customHeight="1" thickBot="1" x14ac:dyDescent="0.25">
      <c r="A46" s="57"/>
      <c r="B46" s="138">
        <v>29</v>
      </c>
      <c r="C46" s="571" t="s">
        <v>920</v>
      </c>
      <c r="D46" s="235" t="s">
        <v>50</v>
      </c>
      <c r="E46" s="251" t="s">
        <v>997</v>
      </c>
      <c r="F46" s="16"/>
      <c r="G46" s="14">
        <f>IF('Allgemeine Angaben'!L12=Hilfstabelle!B28,H13,F13)</f>
        <v>0</v>
      </c>
      <c r="H46" s="335" t="str">
        <f t="shared" si="0"/>
        <v/>
      </c>
      <c r="I46" s="1" t="str">
        <f t="shared" si="1"/>
        <v>Indikator unvollständig</v>
      </c>
      <c r="J46" s="18"/>
      <c r="K46" s="19"/>
      <c r="L46" s="19"/>
      <c r="N46" s="227"/>
      <c r="O46" s="227"/>
      <c r="P46" s="227">
        <v>0</v>
      </c>
      <c r="Q46" s="227">
        <v>1</v>
      </c>
      <c r="R46" s="246" t="s">
        <v>59</v>
      </c>
      <c r="S46" s="43"/>
    </row>
    <row r="47" spans="1:19" ht="39.950000000000003" customHeight="1" thickBot="1" x14ac:dyDescent="0.25">
      <c r="A47" s="57"/>
      <c r="B47" s="138">
        <v>30</v>
      </c>
      <c r="C47" s="573"/>
      <c r="D47" s="237" t="s">
        <v>1076</v>
      </c>
      <c r="E47" s="251" t="s">
        <v>997</v>
      </c>
      <c r="F47" s="16"/>
      <c r="G47" s="14">
        <f>IF('Allgemeine Angaben'!L12=Hilfstabelle!B28,H13,F13)</f>
        <v>0</v>
      </c>
      <c r="H47" s="335" t="str">
        <f t="shared" ref="H47" si="10">IFERROR(IF(COUNT(F47,G47)=2,F47/G47,""),"---")</f>
        <v/>
      </c>
      <c r="I47" s="1" t="str">
        <f t="shared" si="1"/>
        <v>Indikator unvollständig</v>
      </c>
      <c r="J47" s="18"/>
      <c r="K47" s="19"/>
      <c r="L47" s="19"/>
      <c r="N47" s="227"/>
      <c r="O47" s="227"/>
      <c r="P47" s="227">
        <v>0</v>
      </c>
      <c r="Q47" s="227">
        <v>1</v>
      </c>
      <c r="R47" s="246" t="s">
        <v>59</v>
      </c>
      <c r="S47" s="43"/>
    </row>
    <row r="48" spans="1:19" ht="26.25" thickBot="1" x14ac:dyDescent="0.25">
      <c r="A48" s="57"/>
      <c r="B48" s="138">
        <v>31</v>
      </c>
      <c r="C48" s="571" t="s">
        <v>48</v>
      </c>
      <c r="D48" s="235" t="s">
        <v>50</v>
      </c>
      <c r="E48" s="251" t="s">
        <v>997</v>
      </c>
      <c r="F48" s="16"/>
      <c r="G48" s="14">
        <f>IF('Allgemeine Angaben'!L12=Hilfstabelle!B28,H16,F16)</f>
        <v>0</v>
      </c>
      <c r="H48" s="335" t="str">
        <f t="shared" si="0"/>
        <v/>
      </c>
      <c r="I48" s="1" t="str">
        <f t="shared" si="1"/>
        <v>Indikator unvollständig</v>
      </c>
      <c r="J48" s="18"/>
      <c r="K48" s="19"/>
      <c r="L48" s="19"/>
      <c r="N48" s="227"/>
      <c r="O48" s="227"/>
      <c r="P48" s="227">
        <v>0</v>
      </c>
      <c r="Q48" s="227">
        <v>1</v>
      </c>
      <c r="R48" s="246" t="s">
        <v>59</v>
      </c>
      <c r="S48" s="43"/>
    </row>
    <row r="49" spans="1:19" ht="26.25" thickBot="1" x14ac:dyDescent="0.25">
      <c r="A49" s="57"/>
      <c r="B49" s="138">
        <v>32</v>
      </c>
      <c r="C49" s="572"/>
      <c r="D49" s="237" t="s">
        <v>1076</v>
      </c>
      <c r="E49" s="251" t="s">
        <v>997</v>
      </c>
      <c r="F49" s="16"/>
      <c r="G49" s="14">
        <f>IF('Allgemeine Angaben'!L12=Hilfstabelle!B28,H16,F16)</f>
        <v>0</v>
      </c>
      <c r="H49" s="335" t="str">
        <f t="shared" ref="H49" si="11">IFERROR(IF(COUNT(F49,G49)=2,F49/G49,""),"---")</f>
        <v/>
      </c>
      <c r="I49" s="1" t="str">
        <f t="shared" si="1"/>
        <v>Indikator unvollständig</v>
      </c>
      <c r="J49" s="18"/>
      <c r="K49" s="19"/>
      <c r="L49" s="19"/>
      <c r="N49" s="227"/>
      <c r="O49" s="227"/>
      <c r="P49" s="227">
        <v>0</v>
      </c>
      <c r="Q49" s="227">
        <v>1</v>
      </c>
      <c r="R49" s="246" t="s">
        <v>59</v>
      </c>
      <c r="S49" s="43"/>
    </row>
    <row r="50" spans="1:19" ht="26.25" thickBot="1" x14ac:dyDescent="0.25">
      <c r="A50" s="57"/>
      <c r="B50" s="138">
        <v>33</v>
      </c>
      <c r="C50" s="571" t="s">
        <v>384</v>
      </c>
      <c r="D50" s="235" t="s">
        <v>50</v>
      </c>
      <c r="E50" s="251" t="s">
        <v>997</v>
      </c>
      <c r="F50" s="16"/>
      <c r="G50" s="14">
        <f>IF('Allgemeine Angaben'!L12=Hilfstabelle!B28,H16,F16)</f>
        <v>0</v>
      </c>
      <c r="H50" s="335" t="str">
        <f t="shared" si="0"/>
        <v/>
      </c>
      <c r="I50" s="1" t="str">
        <f t="shared" si="1"/>
        <v>Indikator unvollständig</v>
      </c>
      <c r="J50" s="18"/>
      <c r="K50" s="19"/>
      <c r="L50" s="19"/>
      <c r="N50" s="227"/>
      <c r="O50" s="227"/>
      <c r="P50" s="227">
        <v>0</v>
      </c>
      <c r="Q50" s="227">
        <v>1</v>
      </c>
      <c r="R50" s="246" t="s">
        <v>59</v>
      </c>
      <c r="S50" s="43"/>
    </row>
    <row r="51" spans="1:19" ht="26.25" thickBot="1" x14ac:dyDescent="0.25">
      <c r="A51" s="57"/>
      <c r="B51" s="138">
        <v>34</v>
      </c>
      <c r="C51" s="572"/>
      <c r="D51" s="237" t="s">
        <v>1076</v>
      </c>
      <c r="E51" s="251" t="s">
        <v>997</v>
      </c>
      <c r="F51" s="16"/>
      <c r="G51" s="14">
        <f>IF('Allgemeine Angaben'!L12=Hilfstabelle!B28,H16,F16)</f>
        <v>0</v>
      </c>
      <c r="H51" s="335" t="str">
        <f t="shared" ref="H51" si="12">IFERROR(IF(COUNT(F51,G51)=2,F51/G51,""),"---")</f>
        <v/>
      </c>
      <c r="I51" s="1" t="str">
        <f t="shared" si="1"/>
        <v>Indikator unvollständig</v>
      </c>
      <c r="J51" s="18"/>
      <c r="K51" s="19"/>
      <c r="L51" s="19"/>
      <c r="N51" s="227"/>
      <c r="O51" s="227"/>
      <c r="P51" s="227">
        <v>0</v>
      </c>
      <c r="Q51" s="227">
        <v>1</v>
      </c>
      <c r="R51" s="246" t="s">
        <v>59</v>
      </c>
      <c r="S51" s="43"/>
    </row>
    <row r="52" spans="1:19" ht="26.25" thickBot="1" x14ac:dyDescent="0.25">
      <c r="A52" s="57"/>
      <c r="B52" s="138">
        <v>35</v>
      </c>
      <c r="C52" s="571" t="s">
        <v>385</v>
      </c>
      <c r="D52" s="235" t="s">
        <v>50</v>
      </c>
      <c r="E52" s="251" t="s">
        <v>997</v>
      </c>
      <c r="F52" s="16"/>
      <c r="G52" s="14">
        <f>IF('Allgemeine Angaben'!L12=Hilfstabelle!B28,H10,F10)</f>
        <v>0</v>
      </c>
      <c r="H52" s="335" t="str">
        <f t="shared" si="0"/>
        <v/>
      </c>
      <c r="I52" s="1" t="str">
        <f t="shared" si="1"/>
        <v>Indikator unvollständig</v>
      </c>
      <c r="J52" s="18"/>
      <c r="K52" s="19"/>
      <c r="L52" s="19"/>
      <c r="N52" s="227"/>
      <c r="O52" s="227"/>
      <c r="P52" s="227">
        <v>0</v>
      </c>
      <c r="Q52" s="227">
        <v>1</v>
      </c>
      <c r="R52" s="246" t="s">
        <v>59</v>
      </c>
      <c r="S52" s="43"/>
    </row>
    <row r="53" spans="1:19" ht="26.25" thickBot="1" x14ac:dyDescent="0.25">
      <c r="A53" s="57"/>
      <c r="B53" s="138">
        <v>36</v>
      </c>
      <c r="C53" s="572"/>
      <c r="D53" s="237" t="s">
        <v>1076</v>
      </c>
      <c r="E53" s="251" t="s">
        <v>997</v>
      </c>
      <c r="F53" s="16"/>
      <c r="G53" s="14">
        <f>IF('Allgemeine Angaben'!L12=Hilfstabelle!B28,H10,F10)</f>
        <v>0</v>
      </c>
      <c r="H53" s="335" t="str">
        <f t="shared" ref="H53" si="13">IFERROR(IF(COUNT(F53,G53)=2,F53/G53,""),"---")</f>
        <v/>
      </c>
      <c r="I53" s="1" t="str">
        <f t="shared" si="1"/>
        <v>Indikator unvollständig</v>
      </c>
      <c r="J53" s="18"/>
      <c r="K53" s="19"/>
      <c r="L53" s="19"/>
      <c r="N53" s="227"/>
      <c r="O53" s="227"/>
      <c r="P53" s="227">
        <v>0</v>
      </c>
      <c r="Q53" s="227">
        <v>1</v>
      </c>
      <c r="R53" s="246" t="s">
        <v>59</v>
      </c>
      <c r="S53" s="43"/>
    </row>
    <row r="54" spans="1:19" ht="26.25" thickBot="1" x14ac:dyDescent="0.25">
      <c r="A54" s="57"/>
      <c r="B54" s="138">
        <v>37</v>
      </c>
      <c r="C54" s="571" t="s">
        <v>387</v>
      </c>
      <c r="D54" s="235" t="s">
        <v>50</v>
      </c>
      <c r="E54" s="251" t="s">
        <v>997</v>
      </c>
      <c r="F54" s="16"/>
      <c r="G54" s="14">
        <f>IF('Allgemeine Angaben'!L12=Hilfstabelle!B28,SUM(H11:H12),SUM(F11,F12))</f>
        <v>0</v>
      </c>
      <c r="H54" s="335" t="str">
        <f t="shared" si="0"/>
        <v/>
      </c>
      <c r="I54" s="1" t="str">
        <f t="shared" si="1"/>
        <v>Indikator unvollständig</v>
      </c>
      <c r="J54" s="18"/>
      <c r="K54" s="19"/>
      <c r="L54" s="19"/>
      <c r="N54" s="227"/>
      <c r="O54" s="227"/>
      <c r="P54" s="227">
        <v>0</v>
      </c>
      <c r="Q54" s="227">
        <v>1</v>
      </c>
      <c r="R54" s="246" t="s">
        <v>59</v>
      </c>
      <c r="S54" s="43"/>
    </row>
    <row r="55" spans="1:19" ht="26.25" thickBot="1" x14ac:dyDescent="0.25">
      <c r="A55" s="57"/>
      <c r="B55" s="138">
        <v>38</v>
      </c>
      <c r="C55" s="573"/>
      <c r="D55" s="237" t="s">
        <v>1076</v>
      </c>
      <c r="E55" s="251" t="s">
        <v>997</v>
      </c>
      <c r="F55" s="16"/>
      <c r="G55" s="14">
        <f>IF('Allgemeine Angaben'!L12=Hilfstabelle!B28,SUM(H11:H12),SUM(F11,F12))</f>
        <v>0</v>
      </c>
      <c r="H55" s="335" t="str">
        <f t="shared" ref="H55" si="14">IFERROR(IF(COUNT(F55,G55)=2,F55/G55,""),"---")</f>
        <v/>
      </c>
      <c r="I55" s="1" t="str">
        <f t="shared" si="1"/>
        <v>Indikator unvollständig</v>
      </c>
      <c r="J55" s="18"/>
      <c r="K55" s="19"/>
      <c r="L55" s="19"/>
      <c r="N55" s="227"/>
      <c r="O55" s="227"/>
      <c r="P55" s="227">
        <v>0</v>
      </c>
      <c r="Q55" s="227">
        <v>1</v>
      </c>
      <c r="R55" s="246" t="s">
        <v>59</v>
      </c>
      <c r="S55" s="43"/>
    </row>
    <row r="56" spans="1:19" ht="26.25" thickBot="1" x14ac:dyDescent="0.25">
      <c r="A56" s="57"/>
      <c r="B56" s="138">
        <v>39</v>
      </c>
      <c r="C56" s="571" t="s">
        <v>386</v>
      </c>
      <c r="D56" s="235" t="s">
        <v>50</v>
      </c>
      <c r="E56" s="251" t="s">
        <v>997</v>
      </c>
      <c r="F56" s="16"/>
      <c r="G56" s="14">
        <f>IF('Allgemeine Angaben'!L12=Hilfstabelle!B28,H13,F13)</f>
        <v>0</v>
      </c>
      <c r="H56" s="335" t="str">
        <f t="shared" si="0"/>
        <v/>
      </c>
      <c r="I56" s="1" t="str">
        <f t="shared" si="1"/>
        <v>Indikator unvollständig</v>
      </c>
      <c r="J56" s="18"/>
      <c r="K56" s="19"/>
      <c r="L56" s="19"/>
      <c r="N56" s="227"/>
      <c r="O56" s="227"/>
      <c r="P56" s="227">
        <v>0</v>
      </c>
      <c r="Q56" s="227">
        <v>1</v>
      </c>
      <c r="R56" s="246" t="s">
        <v>59</v>
      </c>
      <c r="S56" s="43"/>
    </row>
    <row r="57" spans="1:19" ht="26.25" thickBot="1" x14ac:dyDescent="0.25">
      <c r="A57" s="57"/>
      <c r="B57" s="138">
        <v>40</v>
      </c>
      <c r="C57" s="573"/>
      <c r="D57" s="237" t="s">
        <v>1076</v>
      </c>
      <c r="E57" s="251" t="s">
        <v>997</v>
      </c>
      <c r="F57" s="16"/>
      <c r="G57" s="14">
        <f>IF('Allgemeine Angaben'!L12=Hilfstabelle!B28,H13,F13)</f>
        <v>0</v>
      </c>
      <c r="H57" s="335" t="str">
        <f t="shared" ref="H57" si="15">IFERROR(IF(COUNT(F57,G57)=2,F57/G57,""),"---")</f>
        <v/>
      </c>
      <c r="I57" s="1" t="str">
        <f t="shared" si="1"/>
        <v>Indikator unvollständig</v>
      </c>
      <c r="J57" s="18"/>
      <c r="K57" s="19"/>
      <c r="L57" s="19"/>
      <c r="N57" s="227"/>
      <c r="O57" s="227"/>
      <c r="P57" s="227">
        <v>0</v>
      </c>
      <c r="Q57" s="227">
        <v>1</v>
      </c>
      <c r="R57" s="246" t="s">
        <v>59</v>
      </c>
      <c r="S57" s="43"/>
    </row>
    <row r="58" spans="1:19" ht="26.25" thickBot="1" x14ac:dyDescent="0.25">
      <c r="A58" s="57"/>
      <c r="B58" s="138">
        <v>41</v>
      </c>
      <c r="C58" s="571" t="s">
        <v>388</v>
      </c>
      <c r="D58" s="235" t="s">
        <v>50</v>
      </c>
      <c r="E58" s="251" t="s">
        <v>997</v>
      </c>
      <c r="F58" s="16"/>
      <c r="G58" s="14">
        <f>IF('Allgemeine Angaben'!L12=Hilfstabelle!B28,H10,F10)</f>
        <v>0</v>
      </c>
      <c r="H58" s="335" t="str">
        <f t="shared" si="0"/>
        <v/>
      </c>
      <c r="I58" s="1" t="str">
        <f t="shared" si="1"/>
        <v>Indikator unvollständig</v>
      </c>
      <c r="J58" s="18"/>
      <c r="K58" s="19"/>
      <c r="L58" s="19"/>
      <c r="N58" s="227"/>
      <c r="O58" s="227"/>
      <c r="P58" s="227">
        <v>0</v>
      </c>
      <c r="Q58" s="227">
        <v>1</v>
      </c>
      <c r="R58" s="246" t="s">
        <v>59</v>
      </c>
      <c r="S58" s="43"/>
    </row>
    <row r="59" spans="1:19" ht="26.25" thickBot="1" x14ac:dyDescent="0.25">
      <c r="A59" s="57"/>
      <c r="B59" s="138">
        <v>42</v>
      </c>
      <c r="C59" s="572"/>
      <c r="D59" s="237" t="s">
        <v>1076</v>
      </c>
      <c r="E59" s="251" t="s">
        <v>997</v>
      </c>
      <c r="F59" s="16"/>
      <c r="G59" s="14">
        <f>IF('Allgemeine Angaben'!L12=Hilfstabelle!B28,H10,F10)</f>
        <v>0</v>
      </c>
      <c r="H59" s="335" t="str">
        <f t="shared" ref="H59" si="16">IFERROR(IF(COUNT(F59,G59)=2,F59/G59,""),"---")</f>
        <v/>
      </c>
      <c r="I59" s="1" t="str">
        <f t="shared" si="1"/>
        <v>Indikator unvollständig</v>
      </c>
      <c r="J59" s="18"/>
      <c r="K59" s="19"/>
      <c r="L59" s="19"/>
      <c r="N59" s="227"/>
      <c r="O59" s="227"/>
      <c r="P59" s="227">
        <v>0</v>
      </c>
      <c r="Q59" s="227">
        <v>1</v>
      </c>
      <c r="R59" s="246" t="s">
        <v>59</v>
      </c>
      <c r="S59" s="43"/>
    </row>
    <row r="60" spans="1:19" ht="26.25" thickBot="1" x14ac:dyDescent="0.25">
      <c r="A60" s="57"/>
      <c r="B60" s="138">
        <v>43</v>
      </c>
      <c r="C60" s="571" t="s">
        <v>389</v>
      </c>
      <c r="D60" s="235" t="s">
        <v>50</v>
      </c>
      <c r="E60" s="251" t="s">
        <v>997</v>
      </c>
      <c r="F60" s="16"/>
      <c r="G60" s="14">
        <f>IF('Allgemeine Angaben'!L12=Hilfstabelle!B28,SUM(H11:H12),SUM(F11,F12))</f>
        <v>0</v>
      </c>
      <c r="H60" s="335" t="str">
        <f t="shared" si="0"/>
        <v/>
      </c>
      <c r="I60" s="1" t="str">
        <f t="shared" si="1"/>
        <v>Indikator unvollständig</v>
      </c>
      <c r="J60" s="18"/>
      <c r="K60" s="19"/>
      <c r="L60" s="19"/>
      <c r="N60" s="227"/>
      <c r="O60" s="227"/>
      <c r="P60" s="227">
        <v>0</v>
      </c>
      <c r="Q60" s="227">
        <v>1</v>
      </c>
      <c r="R60" s="246" t="s">
        <v>59</v>
      </c>
      <c r="S60" s="43"/>
    </row>
    <row r="61" spans="1:19" ht="26.25" thickBot="1" x14ac:dyDescent="0.25">
      <c r="A61" s="57"/>
      <c r="B61" s="138">
        <v>44</v>
      </c>
      <c r="C61" s="572"/>
      <c r="D61" s="237" t="s">
        <v>1076</v>
      </c>
      <c r="E61" s="251" t="s">
        <v>997</v>
      </c>
      <c r="F61" s="16"/>
      <c r="G61" s="14">
        <f>IF('Allgemeine Angaben'!L12=Hilfstabelle!B28,SUM(H11:H12),SUM(F11,F12))</f>
        <v>0</v>
      </c>
      <c r="H61" s="335" t="str">
        <f t="shared" ref="H61" si="17">IFERROR(IF(COUNT(F61,G61)=2,F61/G61,""),"---")</f>
        <v/>
      </c>
      <c r="I61" s="1" t="str">
        <f t="shared" si="1"/>
        <v>Indikator unvollständig</v>
      </c>
      <c r="J61" s="18"/>
      <c r="K61" s="19"/>
      <c r="L61" s="19"/>
      <c r="N61" s="227"/>
      <c r="O61" s="227"/>
      <c r="P61" s="227">
        <v>0</v>
      </c>
      <c r="Q61" s="227">
        <v>1</v>
      </c>
      <c r="R61" s="246" t="s">
        <v>59</v>
      </c>
      <c r="S61" s="43"/>
    </row>
    <row r="62" spans="1:19" ht="26.25" thickBot="1" x14ac:dyDescent="0.25">
      <c r="A62" s="57"/>
      <c r="B62" s="138">
        <v>45</v>
      </c>
      <c r="C62" s="571" t="s">
        <v>390</v>
      </c>
      <c r="D62" s="235" t="s">
        <v>50</v>
      </c>
      <c r="E62" s="251" t="s">
        <v>997</v>
      </c>
      <c r="F62" s="16"/>
      <c r="G62" s="14">
        <f>IF('Allgemeine Angaben'!L12=Hilfstabelle!B28,H13,F13)</f>
        <v>0</v>
      </c>
      <c r="H62" s="335" t="str">
        <f t="shared" ref="H62:H63" si="18">IFERROR(IF(COUNT(F62,G62)=2,F62/G62,""),"---")</f>
        <v/>
      </c>
      <c r="I62" s="1" t="str">
        <f t="shared" si="1"/>
        <v>Indikator unvollständig</v>
      </c>
      <c r="J62" s="18"/>
      <c r="K62" s="19"/>
      <c r="L62" s="19"/>
      <c r="N62" s="227"/>
      <c r="O62" s="227"/>
      <c r="P62" s="227">
        <v>0</v>
      </c>
      <c r="Q62" s="227">
        <v>1</v>
      </c>
      <c r="R62" s="246" t="s">
        <v>59</v>
      </c>
      <c r="S62" s="43"/>
    </row>
    <row r="63" spans="1:19" ht="26.25" thickBot="1" x14ac:dyDescent="0.25">
      <c r="A63" s="57"/>
      <c r="B63" s="138">
        <v>46</v>
      </c>
      <c r="C63" s="572"/>
      <c r="D63" s="237" t="s">
        <v>1076</v>
      </c>
      <c r="E63" s="251" t="s">
        <v>997</v>
      </c>
      <c r="F63" s="16"/>
      <c r="G63" s="14">
        <f>IF('Allgemeine Angaben'!L12=Hilfstabelle!B28,H13,F13)</f>
        <v>0</v>
      </c>
      <c r="H63" s="335" t="str">
        <f t="shared" si="18"/>
        <v/>
      </c>
      <c r="I63" s="1" t="str">
        <f t="shared" si="1"/>
        <v>Indikator unvollständig</v>
      </c>
      <c r="J63" s="18"/>
      <c r="K63" s="19"/>
      <c r="L63" s="19"/>
      <c r="N63" s="227"/>
      <c r="O63" s="227"/>
      <c r="P63" s="227">
        <v>0</v>
      </c>
      <c r="Q63" s="227">
        <v>1</v>
      </c>
      <c r="R63" s="246" t="s">
        <v>59</v>
      </c>
      <c r="S63" s="43"/>
    </row>
    <row r="64" spans="1:19" ht="26.25" thickBot="1" x14ac:dyDescent="0.25">
      <c r="A64" s="57"/>
      <c r="B64" s="138">
        <v>47</v>
      </c>
      <c r="C64" s="568" t="s">
        <v>391</v>
      </c>
      <c r="D64" s="235" t="s">
        <v>83</v>
      </c>
      <c r="E64" s="570" t="s">
        <v>49</v>
      </c>
      <c r="F64" s="17"/>
      <c r="G64" s="229"/>
      <c r="H64" s="10" t="str">
        <f t="shared" si="0"/>
        <v/>
      </c>
      <c r="I64" s="1" t="str">
        <f t="shared" si="1"/>
        <v>Indikator unvollständig</v>
      </c>
      <c r="J64" s="18"/>
      <c r="K64" s="19"/>
      <c r="L64" s="19"/>
      <c r="N64" s="227"/>
      <c r="O64" s="227"/>
      <c r="P64" s="227">
        <v>0</v>
      </c>
      <c r="Q64" s="227">
        <v>1</v>
      </c>
      <c r="R64" s="43"/>
      <c r="S64" s="43"/>
    </row>
    <row r="65" spans="1:19" ht="26.25" thickBot="1" x14ac:dyDescent="0.25">
      <c r="A65" s="57"/>
      <c r="B65" s="138">
        <v>48</v>
      </c>
      <c r="C65" s="569"/>
      <c r="D65" s="235" t="s">
        <v>915</v>
      </c>
      <c r="E65" s="570"/>
      <c r="F65" s="17"/>
      <c r="G65" s="229"/>
      <c r="H65" s="10" t="str">
        <f t="shared" si="0"/>
        <v/>
      </c>
      <c r="I65" s="1" t="str">
        <f t="shared" si="1"/>
        <v>Indikator unvollständig</v>
      </c>
      <c r="J65" s="18"/>
      <c r="K65" s="19"/>
      <c r="L65" s="19"/>
      <c r="N65" s="227"/>
      <c r="O65" s="227"/>
      <c r="P65" s="227">
        <v>0</v>
      </c>
      <c r="Q65" s="227">
        <v>1</v>
      </c>
      <c r="R65" s="43"/>
      <c r="S65" s="43"/>
    </row>
    <row r="66" spans="1:19" ht="26.25" thickBot="1" x14ac:dyDescent="0.25">
      <c r="A66" s="57"/>
      <c r="B66" s="138">
        <v>49</v>
      </c>
      <c r="C66" s="571" t="s">
        <v>392</v>
      </c>
      <c r="D66" s="235" t="s">
        <v>84</v>
      </c>
      <c r="E66" s="570" t="s">
        <v>49</v>
      </c>
      <c r="F66" s="17"/>
      <c r="G66" s="229"/>
      <c r="H66" s="10" t="str">
        <f t="shared" si="0"/>
        <v/>
      </c>
      <c r="I66" s="1" t="str">
        <f t="shared" si="1"/>
        <v>Indikator unvollständig</v>
      </c>
      <c r="J66" s="18"/>
      <c r="K66" s="19"/>
      <c r="L66" s="19"/>
      <c r="N66" s="227"/>
      <c r="O66" s="227"/>
      <c r="P66" s="227">
        <v>0</v>
      </c>
      <c r="Q66" s="227">
        <v>1</v>
      </c>
      <c r="R66" s="43"/>
      <c r="S66" s="43"/>
    </row>
    <row r="67" spans="1:19" ht="26.25" thickBot="1" x14ac:dyDescent="0.25">
      <c r="A67" s="57"/>
      <c r="B67" s="143">
        <v>50</v>
      </c>
      <c r="C67" s="569"/>
      <c r="D67" s="235" t="s">
        <v>915</v>
      </c>
      <c r="E67" s="570"/>
      <c r="F67" s="17"/>
      <c r="G67" s="229"/>
      <c r="H67" s="10" t="str">
        <f t="shared" si="0"/>
        <v/>
      </c>
      <c r="I67" s="1" t="str">
        <f t="shared" si="1"/>
        <v>Indikator unvollständig</v>
      </c>
      <c r="J67" s="18"/>
      <c r="K67" s="19"/>
      <c r="L67" s="19"/>
      <c r="N67" s="227"/>
      <c r="O67" s="227"/>
      <c r="P67" s="227">
        <v>0</v>
      </c>
      <c r="Q67" s="227">
        <v>1</v>
      </c>
      <c r="R67" s="43"/>
      <c r="S67" s="43"/>
    </row>
    <row r="68" spans="1:19" x14ac:dyDescent="0.2">
      <c r="C68" s="225"/>
      <c r="D68" s="44"/>
      <c r="E68" s="44"/>
      <c r="F68" s="45"/>
      <c r="G68" s="45"/>
      <c r="H68" s="45"/>
      <c r="I68" s="45"/>
      <c r="J68" s="44"/>
      <c r="K68" s="44"/>
      <c r="L68" s="44"/>
    </row>
    <row r="69" spans="1:19" x14ac:dyDescent="0.2">
      <c r="C69" s="233" t="s">
        <v>393</v>
      </c>
      <c r="D69" s="44"/>
      <c r="E69" s="44"/>
      <c r="F69" s="45"/>
      <c r="G69" s="45"/>
      <c r="H69" s="45"/>
      <c r="I69" s="45"/>
      <c r="J69" s="44"/>
      <c r="K69" s="44"/>
      <c r="L69" s="44"/>
    </row>
    <row r="70" spans="1:19" x14ac:dyDescent="0.2">
      <c r="C70" s="185" t="s">
        <v>5</v>
      </c>
      <c r="D70" s="44"/>
      <c r="E70" s="44"/>
      <c r="F70" s="45"/>
      <c r="G70" s="45"/>
      <c r="H70" s="45"/>
      <c r="I70" s="45"/>
      <c r="J70" s="44"/>
      <c r="K70" s="44"/>
      <c r="L70" s="44"/>
    </row>
    <row r="71" spans="1:19" hidden="1" x14ac:dyDescent="0.2">
      <c r="C71" s="225" t="s">
        <v>5</v>
      </c>
      <c r="D71" s="44"/>
      <c r="E71" s="44"/>
      <c r="F71" s="45"/>
      <c r="G71" s="45"/>
      <c r="H71" s="45"/>
      <c r="I71" s="45"/>
      <c r="J71" s="44"/>
      <c r="K71" s="44"/>
      <c r="L71" s="44"/>
    </row>
    <row r="247" x14ac:dyDescent="0.2"/>
    <row r="248" x14ac:dyDescent="0.2"/>
    <row r="249" x14ac:dyDescent="0.2"/>
  </sheetData>
  <sheetProtection algorithmName="SHA-512" hashValue="64Pwcu/MDtacm+5I9c9XYb8xViHR0bV/o9duoYWEkIIq1WL2R2/7JcZ3UrKZkOG+s1KTvNrGh2IZ6JOr/r+LHA==" saltValue="/UA7J4p3lG0xrf9yF8j48A==" spinCount="100000" sheet="1" selectLockedCells="1"/>
  <mergeCells count="24">
    <mergeCell ref="C66:C67"/>
    <mergeCell ref="E66:E67"/>
    <mergeCell ref="C19:C20"/>
    <mergeCell ref="C29:C30"/>
    <mergeCell ref="C31:C32"/>
    <mergeCell ref="C33:C34"/>
    <mergeCell ref="C38:C39"/>
    <mergeCell ref="C40:C41"/>
    <mergeCell ref="C42:C43"/>
    <mergeCell ref="C44:C45"/>
    <mergeCell ref="C46:C47"/>
    <mergeCell ref="C48:C49"/>
    <mergeCell ref="C50:C51"/>
    <mergeCell ref="K9:L11"/>
    <mergeCell ref="C4:I4"/>
    <mergeCell ref="C5:K5"/>
    <mergeCell ref="C64:C65"/>
    <mergeCell ref="E64:E65"/>
    <mergeCell ref="C52:C53"/>
    <mergeCell ref="C54:C55"/>
    <mergeCell ref="C56:C57"/>
    <mergeCell ref="C62:C63"/>
    <mergeCell ref="C60:C61"/>
    <mergeCell ref="C58:C59"/>
  </mergeCells>
  <conditionalFormatting sqref="F19:F63">
    <cfRule type="containsBlanks" dxfId="44" priority="11">
      <formula>LEN(TRIM(F19))=0</formula>
    </cfRule>
  </conditionalFormatting>
  <conditionalFormatting sqref="G36">
    <cfRule type="containsBlanks" dxfId="43" priority="5">
      <formula>LEN(TRIM(G36))=0</formula>
    </cfRule>
  </conditionalFormatting>
  <conditionalFormatting sqref="H8 H10:H15">
    <cfRule type="notContainsBlanks" dxfId="42" priority="274">
      <formula>LEN(TRIM(H8))&gt;0</formula>
    </cfRule>
  </conditionalFormatting>
  <conditionalFormatting sqref="I19:I67">
    <cfRule type="cellIs" dxfId="39" priority="1" operator="equal">
      <formula>"Wert-Begründung"</formula>
    </cfRule>
    <cfRule type="cellIs" dxfId="38" priority="112" operator="equal">
      <formula>"Eingabe nicht korrekt"</formula>
    </cfRule>
    <cfRule type="cellIs" dxfId="37" priority="269" operator="equal">
      <formula>"Sollvorgabe nicht erfüllt"</formula>
    </cfRule>
    <cfRule type="cellIs" dxfId="36" priority="271" operator="equal">
      <formula>"Indikator unvollständig"</formula>
    </cfRule>
  </conditionalFormatting>
  <conditionalFormatting sqref="J9">
    <cfRule type="cellIs" dxfId="35" priority="4" operator="greaterThan">
      <formula>0</formula>
    </cfRule>
  </conditionalFormatting>
  <conditionalFormatting sqref="J10">
    <cfRule type="cellIs" dxfId="34" priority="3" operator="greaterThan">
      <formula>0</formula>
    </cfRule>
  </conditionalFormatting>
  <conditionalFormatting sqref="J11">
    <cfRule type="expression" dxfId="33" priority="2">
      <formula>$J$9+$J$10=0</formula>
    </cfRule>
  </conditionalFormatting>
  <conditionalFormatting sqref="J19:J67">
    <cfRule type="notContainsBlanks" dxfId="32" priority="7">
      <formula>LEN(TRIM(J19))&gt;0</formula>
    </cfRule>
    <cfRule type="expression" dxfId="31" priority="8">
      <formula>OR(I19="Kennzahl unvollständig",I19="Sollvorgabe nicht erfüllt",I19="Wert-Begründung")</formula>
    </cfRule>
  </conditionalFormatting>
  <dataValidations count="5">
    <dataValidation type="whole" operator="greaterThanOrEqual" allowBlank="1" showInputMessage="1" showErrorMessage="1" error="Eingabe einer ganzen Zahl." sqref="H10:H15 F19:F67" xr:uid="{00000000-0002-0000-0500-000000000000}">
      <formula1>0</formula1>
    </dataValidation>
    <dataValidation allowBlank="1" showInputMessage="1" showErrorMessage="1" sqref="F8" xr:uid="{00000000-0002-0000-0500-000002000000}"/>
    <dataValidation operator="greaterThanOrEqual" allowBlank="1" showInputMessage="1" error="Eingabe einer ganzen Zahl." sqref="H16" xr:uid="{00000000-0002-0000-0500-000003000000}"/>
    <dataValidation type="whole" operator="greaterThanOrEqual" allowBlank="1" showInputMessage="1" showErrorMessage="1" error="Eingabe einer ganzen Zahl, die größer oder gleich des Zählers ist." sqref="G64:G67" xr:uid="{00000000-0002-0000-0500-000005000000}">
      <formula1>F64</formula1>
    </dataValidation>
    <dataValidation type="textLength" operator="lessThanOrEqual" allowBlank="1" showInputMessage="1" showErrorMessage="1" error="Textlänge auf 1000 Zeichen begrenzt." sqref="J19:L67" xr:uid="{00000000-0002-0000-0500-000001000000}">
      <formula1>1000</formula1>
    </dataValidation>
  </dataValidations>
  <hyperlinks>
    <hyperlink ref="J2" location="'Vorwort &amp; Inhaltsverzeichnis'!C43" display="zurück zum Inhaltsverzeichnis" xr:uid="{00000000-0004-0000-0500-000000000000}"/>
  </hyperlinks>
  <pageMargins left="0.7" right="0.7" top="0.78740157499999996" bottom="0.78740157499999996" header="0.3" footer="0.3"/>
  <pageSetup paperSize="9" scale="64" fitToHeight="0" orientation="landscape" r:id="rId1"/>
  <ignoredErrors>
    <ignoredError sqref="E19 E21 E23" numberStoredAsText="1"/>
    <ignoredError sqref="G47:G48" formula="1"/>
    <ignoredError sqref="G22 G60:G61 G54:G55 G44:G45 G40:G41 G31:G32 G27" formulaRange="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6" id="{4BC120AD-B45A-41E2-807C-59928B9A20D7}">
            <xm:f>'Allgemeine Angaben'!$L$12=Hilfstabelle!$B$28</xm:f>
            <x14:dxf>
              <fill>
                <patternFill patternType="none">
                  <bgColor auto="1"/>
                </patternFill>
              </fill>
              <border>
                <left/>
                <right/>
                <top/>
                <bottom/>
                <vertical/>
                <horizontal/>
              </border>
            </x14:dxf>
          </x14:cfRule>
          <xm:sqref>F8</xm:sqref>
        </x14:conditionalFormatting>
        <x14:conditionalFormatting xmlns:xm="http://schemas.microsoft.com/office/excel/2006/main">
          <x14:cfRule type="expression" priority="118" id="{526D2B1F-108C-4D00-9FD1-461F1022069C}">
            <xm:f>'Allgemeine Angaben'!$L$12=Hilfstabelle!$B$28</xm:f>
            <x14:dxf>
              <fill>
                <patternFill patternType="none">
                  <bgColor auto="1"/>
                </patternFill>
              </fill>
              <border>
                <left/>
                <right/>
                <top/>
                <bottom/>
                <vertical/>
                <horizontal/>
              </border>
            </x14:dxf>
          </x14:cfRule>
          <xm:sqref>F10:F16</xm:sqref>
        </x14:conditionalFormatting>
        <x14:conditionalFormatting xmlns:xm="http://schemas.microsoft.com/office/excel/2006/main">
          <x14:cfRule type="expression" priority="114" id="{F7A1BE83-7E00-4C8A-919E-9BB15DAD3797}">
            <xm:f>'Allgemeine Angaben'!$L$12&lt;&gt;Hilfstabelle!$B$28</xm:f>
            <x14:dxf>
              <fill>
                <patternFill patternType="none">
                  <bgColor auto="1"/>
                </patternFill>
              </fill>
              <border>
                <left/>
                <right/>
                <top/>
                <bottom/>
                <vertical/>
                <horizontal/>
              </border>
            </x14:dxf>
          </x14:cfRule>
          <xm:sqref>H8</xm:sqref>
        </x14:conditionalFormatting>
        <x14:conditionalFormatting xmlns:xm="http://schemas.microsoft.com/office/excel/2006/main">
          <x14:cfRule type="expression" priority="119" id="{F0BA4051-6962-4AA0-9157-47F31083FEBF}">
            <xm:f>'Allgemeine Angaben'!$L$12&lt;&gt;Hilfstabelle!$B$28</xm:f>
            <x14:dxf>
              <fill>
                <patternFill patternType="none">
                  <bgColor auto="1"/>
                </patternFill>
              </fill>
              <border>
                <left/>
                <right/>
                <top/>
                <bottom/>
                <vertical/>
                <horizontal/>
              </border>
            </x14:dxf>
          </x14:cfRule>
          <xm:sqref>H10:H16</xm:sqref>
        </x14:conditionalFormatting>
      </x14:conditionalFormattings>
    </ext>
    <ext xmlns:x14="http://schemas.microsoft.com/office/spreadsheetml/2009/9/main" uri="{CCE6A557-97BC-4b89-ADB6-D9C93CAAB3DF}">
      <x14:dataValidations xmlns:xm="http://schemas.microsoft.com/office/excel/2006/main" count="1">
        <x14:dataValidation type="whole" operator="lessThanOrEqual" allowBlank="1" showInputMessage="1" showErrorMessage="1" error="Eingabe einer ganzen Zahl, die kleiner oder gleich der Summe der Wechsel-(Revisions-)OPs und periprothetischen Frakturversorgungen ist." xr:uid="{00000000-0002-0000-0500-000004000000}">
          <x14:formula1>
            <xm:f>IF('Allgemeine Angaben'!L12:M12=Hilfstabelle!B28,SUM(H11:H12),SUM(F11:F12))</xm:f>
          </x14:formula1>
          <xm:sqref>G36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1">
    <pageSetUpPr fitToPage="1"/>
  </sheetPr>
  <dimension ref="A1:S242"/>
  <sheetViews>
    <sheetView showGridLines="0" topLeftCell="A42" workbookViewId="0">
      <selection activeCell="F18" sqref="F18"/>
    </sheetView>
  </sheetViews>
  <sheetFormatPr baseColWidth="10" defaultColWidth="0" defaultRowHeight="12.75" zeroHeight="1" x14ac:dyDescent="0.2"/>
  <cols>
    <col min="1" max="1" width="1.42578125" style="44" customWidth="1"/>
    <col min="2" max="2" width="5.28515625" style="44" hidden="1" customWidth="1"/>
    <col min="3" max="3" width="37.140625" style="9" customWidth="1"/>
    <col min="4" max="5" width="29" style="9" customWidth="1"/>
    <col min="6" max="8" width="10.7109375" style="9" customWidth="1"/>
    <col min="9" max="9" width="13.7109375" style="9" customWidth="1"/>
    <col min="10" max="12" width="20.7109375" style="9" customWidth="1"/>
    <col min="13" max="13" width="0.85546875" style="44" customWidth="1"/>
    <col min="14" max="16384" width="10.85546875" style="44" hidden="1"/>
  </cols>
  <sheetData>
    <row r="1" spans="1:13" x14ac:dyDescent="0.2">
      <c r="A1" s="60"/>
      <c r="B1" s="60"/>
      <c r="C1" s="60"/>
      <c r="D1" s="60"/>
      <c r="E1" s="60"/>
      <c r="F1" s="60"/>
      <c r="G1" s="60"/>
      <c r="H1" s="60"/>
      <c r="I1" s="60"/>
      <c r="J1" s="60"/>
      <c r="K1" s="60"/>
      <c r="L1" s="60"/>
      <c r="M1" s="60"/>
    </row>
    <row r="2" spans="1:13" x14ac:dyDescent="0.2">
      <c r="C2" s="224" t="s">
        <v>7</v>
      </c>
      <c r="D2" s="49"/>
      <c r="E2" s="44"/>
      <c r="F2" s="45"/>
      <c r="G2" s="45"/>
      <c r="H2" s="45"/>
      <c r="I2" s="45"/>
      <c r="J2" s="333" t="s">
        <v>91</v>
      </c>
      <c r="K2" s="44"/>
      <c r="L2" s="44"/>
    </row>
    <row r="3" spans="1:13" x14ac:dyDescent="0.2">
      <c r="C3" s="224"/>
      <c r="D3" s="49"/>
      <c r="E3" s="44"/>
      <c r="F3" s="45"/>
      <c r="G3" s="45"/>
      <c r="H3" s="45"/>
      <c r="I3" s="45"/>
      <c r="J3" s="267"/>
      <c r="K3" s="44"/>
      <c r="L3" s="44"/>
    </row>
    <row r="4" spans="1:13" x14ac:dyDescent="0.2">
      <c r="C4" s="421" t="s">
        <v>367</v>
      </c>
      <c r="D4" s="566"/>
      <c r="E4" s="566"/>
      <c r="F4" s="566"/>
      <c r="G4" s="566"/>
      <c r="H4" s="566"/>
      <c r="I4" s="566"/>
      <c r="J4" s="267"/>
      <c r="K4" s="44"/>
      <c r="L4" s="44"/>
    </row>
    <row r="5" spans="1:13" ht="12.75" customHeight="1" x14ac:dyDescent="0.2">
      <c r="C5" s="567" t="str">
        <f>IF('Allgemeine Angaben'!L12=Hilfstabelle!B28,"Bei der Erstzertifizierung müssen die Indikatoren für einen Zeitraum von 3 Monaten rückwirkend nachgewiesen werden.","Die Indikatoren müssen für ein komplettes Kalenderjahr nachgewiesen werden (z. B. Auditjahr 2021 - Datenjahr 2020).")</f>
        <v>Die Indikatoren müssen für ein komplettes Kalenderjahr nachgewiesen werden (z. B. Auditjahr 2021 - Datenjahr 2020).</v>
      </c>
      <c r="D5" s="567"/>
      <c r="E5" s="567"/>
      <c r="F5" s="567"/>
      <c r="G5" s="567"/>
      <c r="H5" s="567"/>
      <c r="I5" s="567"/>
      <c r="J5" s="567"/>
      <c r="K5" s="567"/>
      <c r="L5" s="44"/>
    </row>
    <row r="6" spans="1:13" s="336" customFormat="1" ht="12.75" customHeight="1" x14ac:dyDescent="0.25">
      <c r="B6" s="336" t="s">
        <v>989</v>
      </c>
      <c r="C6" s="336" t="s">
        <v>989</v>
      </c>
    </row>
    <row r="7" spans="1:13" ht="13.5" thickBot="1" x14ac:dyDescent="0.25">
      <c r="C7" s="224"/>
      <c r="D7" s="44"/>
      <c r="E7" s="44"/>
      <c r="F7" s="45"/>
      <c r="G7" s="45"/>
      <c r="H7" s="45"/>
      <c r="I7" s="45"/>
      <c r="J7" s="267"/>
      <c r="K7" s="44"/>
      <c r="L7" s="44"/>
    </row>
    <row r="8" spans="1:13" ht="13.5" customHeight="1" thickBot="1" x14ac:dyDescent="0.25">
      <c r="C8" s="76" t="str">
        <f>IF('Allgemeine Angaben'!L12=Hilfstabelle!B28,"Zeitraum der eingegebenen Daten (mind. 3 Monate):","Kalenderjahr der eingegebenen Daten:")</f>
        <v>Kalenderjahr der eingegebenen Daten:</v>
      </c>
      <c r="D8" s="77"/>
      <c r="E8" s="230"/>
      <c r="F8" s="193">
        <f>IF('Allgemeine Angaben'!L12=Hilfstabelle!B28,"",'Allgemeine Angaben'!Text10)</f>
        <v>0</v>
      </c>
      <c r="G8" s="44"/>
      <c r="H8" s="231"/>
      <c r="I8" s="45"/>
      <c r="J8" s="349" t="s">
        <v>1013</v>
      </c>
      <c r="K8" s="185"/>
      <c r="L8" s="185"/>
    </row>
    <row r="9" spans="1:13" ht="13.5" thickBot="1" x14ac:dyDescent="0.25">
      <c r="C9" s="224"/>
      <c r="D9" s="49"/>
      <c r="E9" s="44"/>
      <c r="F9" s="45"/>
      <c r="G9" s="45"/>
      <c r="H9" s="45"/>
      <c r="I9" s="45"/>
      <c r="J9" s="350">
        <f>COUNTIF(I18:I50,"Indikator unvollständig")+COUNTIF(I18:I50,"Eingabe nicht korrekt")+COUNTIF(I18:I50,"Bewertung nicht möglich")</f>
        <v>33</v>
      </c>
      <c r="K9" s="563" t="str">
        <f>IF(J9&gt;0,"Bitte vervollständigen bzw. kontrollieren Sie die Eingaben.",IF(J10&gt;0,"Die Eingaben sind vollständig, die Vorgaben aber nicht überall eindeutig erfüllt. Bitte nehmen Sie ggf. Kommentierungen vor.",""))</f>
        <v>Bitte vervollständigen bzw. kontrollieren Sie die Eingaben.</v>
      </c>
      <c r="L9" s="564"/>
    </row>
    <row r="10" spans="1:13" ht="13.5" thickBot="1" x14ac:dyDescent="0.25">
      <c r="C10" s="153" t="s">
        <v>986</v>
      </c>
      <c r="D10" s="20"/>
      <c r="E10" s="20"/>
      <c r="F10" s="178">
        <f>IF('Allgemeine Angaben'!L12=Hilfstabelle!B28,"",SUM(Zusammenfassung!I11,Zusammenfassung!I13))</f>
        <v>0</v>
      </c>
      <c r="G10" s="181"/>
      <c r="H10" s="209"/>
      <c r="I10" s="44"/>
      <c r="J10" s="350">
        <f>IF(J9&gt;0,0,COUNTIF(I:I,"Sollvorgabe nicht erfüllt"))</f>
        <v>0</v>
      </c>
      <c r="K10" s="565"/>
      <c r="L10" s="564"/>
    </row>
    <row r="11" spans="1:13" ht="13.5" thickBot="1" x14ac:dyDescent="0.25">
      <c r="C11" s="153" t="s">
        <v>1002</v>
      </c>
      <c r="D11" s="20"/>
      <c r="E11" s="20"/>
      <c r="F11" s="178">
        <f>IF('Allgemeine Angaben'!L12=Hilfstabelle!B28,"",SUM(Zusammenfassung!K11,Zusammenfassung!K13))</f>
        <v>0</v>
      </c>
      <c r="G11" s="181"/>
      <c r="H11" s="209"/>
      <c r="I11" s="44"/>
      <c r="J11" s="351"/>
      <c r="K11" s="565"/>
      <c r="L11" s="564"/>
    </row>
    <row r="12" spans="1:13" ht="13.5" thickBot="1" x14ac:dyDescent="0.25">
      <c r="C12" s="39" t="s">
        <v>74</v>
      </c>
      <c r="D12" s="20"/>
      <c r="E12" s="20"/>
      <c r="F12" s="178">
        <f>IF('Allgemeine Angaben'!L12=Hilfstabelle!B28,"",SUM(Zusammenfassung!K24,Zusammenfassung!K26))</f>
        <v>0</v>
      </c>
      <c r="G12" s="181"/>
      <c r="H12" s="209"/>
      <c r="I12" s="44"/>
      <c r="J12" s="267"/>
      <c r="K12" s="44"/>
      <c r="L12" s="44"/>
    </row>
    <row r="13" spans="1:13" ht="13.5" thickBot="1" x14ac:dyDescent="0.25">
      <c r="C13" s="153" t="s">
        <v>374</v>
      </c>
      <c r="D13" s="20"/>
      <c r="E13" s="20"/>
      <c r="F13" s="178">
        <f>IF('Allgemeine Angaben'!L12=Hilfstabelle!B28,"",SUM(Zusammenfassung!I24,Zusammenfassung!I26))</f>
        <v>0</v>
      </c>
      <c r="G13" s="181"/>
      <c r="H13" s="209"/>
      <c r="I13" s="44"/>
      <c r="J13" s="267"/>
      <c r="K13" s="44"/>
      <c r="L13" s="44"/>
    </row>
    <row r="14" spans="1:13" ht="13.5" thickBot="1" x14ac:dyDescent="0.25">
      <c r="C14" s="39" t="s">
        <v>72</v>
      </c>
      <c r="D14" s="20"/>
      <c r="E14" s="20"/>
      <c r="F14" s="178">
        <f>IF('Allgemeine Angaben'!L12=Hilfstabelle!B28,"",SUM(Zusammenfassung!I18,Zusammenfassung!I20,Zusammenfassung!K18,Zusammenfassung!K20))</f>
        <v>0</v>
      </c>
      <c r="G14" s="181"/>
      <c r="H14" s="209"/>
      <c r="I14" s="44"/>
      <c r="J14" s="267"/>
      <c r="K14" s="44"/>
      <c r="L14" s="44"/>
    </row>
    <row r="15" spans="1:13" ht="13.5" thickBot="1" x14ac:dyDescent="0.25">
      <c r="C15" s="32" t="s">
        <v>913</v>
      </c>
      <c r="D15" s="20"/>
      <c r="E15" s="20"/>
      <c r="F15" s="179">
        <f>IF('Allgemeine Angaben'!L12=Hilfstabelle!B28,"",IF(AND(ISBLANK(F10),ISBLANK(F11),ISBLANK(F13),ISBLANK(F12),ISBLANK(F14)),"",SUM(F10:F14)))</f>
        <v>0</v>
      </c>
      <c r="G15" s="182"/>
      <c r="H15" s="210" t="str">
        <f>IF('Allgemeine Angaben'!L12&lt;&gt;Hilfstabelle!B28,"",IF(AND(ISBLANK(H10),ISBLANK(H11), ISBLANK(H13),ISBLANK(H12),ISBLANK(H14)),"",SUM(H10:H14)))</f>
        <v/>
      </c>
      <c r="I15" s="44"/>
      <c r="J15" s="267"/>
      <c r="K15" s="44"/>
      <c r="L15" s="44"/>
    </row>
    <row r="16" spans="1:13" ht="5.25" customHeight="1" thickBot="1" x14ac:dyDescent="0.25">
      <c r="C16" s="225"/>
      <c r="D16" s="44"/>
      <c r="E16" s="44"/>
      <c r="F16" s="45"/>
      <c r="G16" s="45"/>
      <c r="H16" s="45"/>
      <c r="I16" s="45"/>
      <c r="J16" s="44"/>
      <c r="K16" s="44"/>
      <c r="L16" s="44"/>
    </row>
    <row r="17" spans="1:19" ht="47.25" customHeight="1" thickBot="1" x14ac:dyDescent="0.25">
      <c r="A17" s="226"/>
      <c r="B17" s="126" t="s">
        <v>307</v>
      </c>
      <c r="C17" s="13" t="s">
        <v>8</v>
      </c>
      <c r="D17" s="13" t="s">
        <v>1</v>
      </c>
      <c r="E17" s="13" t="s">
        <v>988</v>
      </c>
      <c r="F17" s="2" t="s">
        <v>96</v>
      </c>
      <c r="G17" s="2" t="s">
        <v>2</v>
      </c>
      <c r="H17" s="2" t="s">
        <v>10</v>
      </c>
      <c r="I17" s="2" t="s">
        <v>3</v>
      </c>
      <c r="J17" s="2" t="s">
        <v>11</v>
      </c>
      <c r="K17" s="2" t="s">
        <v>81</v>
      </c>
      <c r="L17" s="2" t="s">
        <v>82</v>
      </c>
      <c r="N17" s="75" t="s">
        <v>118</v>
      </c>
      <c r="O17" s="75" t="s">
        <v>119</v>
      </c>
      <c r="P17" s="244" t="s">
        <v>889</v>
      </c>
      <c r="Q17" s="244" t="s">
        <v>888</v>
      </c>
      <c r="R17" s="245" t="s">
        <v>890</v>
      </c>
      <c r="S17" s="245" t="s">
        <v>891</v>
      </c>
    </row>
    <row r="18" spans="1:19" ht="26.25" thickBot="1" x14ac:dyDescent="0.25">
      <c r="A18" s="57"/>
      <c r="B18" s="138">
        <v>1</v>
      </c>
      <c r="C18" s="574" t="s">
        <v>9</v>
      </c>
      <c r="D18" s="235" t="s">
        <v>365</v>
      </c>
      <c r="E18" s="251" t="s">
        <v>893</v>
      </c>
      <c r="F18" s="16"/>
      <c r="G18" s="14">
        <f>IF('Allgemeine Angaben'!L12=Hilfstabelle!B28,H15,F15)</f>
        <v>0</v>
      </c>
      <c r="H18" s="10" t="str">
        <f>IFERROR(IF(COUNT(F18,G18)=2,F18/G18,""),"---")</f>
        <v/>
      </c>
      <c r="I18" s="1" t="str">
        <f>IF(AND(H18="---",G18=0,F18=0),"Anforderungen erfüllt",IF(H18="---","Bewertung nicht möglich",IF(H18="","Indikator unvollständig",IF(OR(AND(ISNUMBER(P18),ISNUMBER(H18),H18&lt;P18),AND(ISNUMBER(Q18),ISNUMBER(H18),H18&gt;Q18),AND(G18=0,F18&gt;0)),"Eingabe nicht korrekt",IF(OR(AND(ISNUMBER(N18),H18&gt;N18),AND(ISNUMBER(O18),H18&lt;O18)),"Sollvorgabe nicht erfüllt",IF(OR(AND(R18="x",H18&gt;0),AND(S18="x",H18&lt;1)),"Wert-Begründung","Anforderungen erfüllt"))))))</f>
        <v>Indikator unvollständig</v>
      </c>
      <c r="J18" s="18"/>
      <c r="K18" s="19"/>
      <c r="L18" s="19"/>
      <c r="N18" s="227"/>
      <c r="O18" s="227">
        <v>1</v>
      </c>
      <c r="P18" s="227">
        <v>0</v>
      </c>
      <c r="Q18" s="227">
        <v>1</v>
      </c>
      <c r="R18" s="43"/>
      <c r="S18" s="43"/>
    </row>
    <row r="19" spans="1:19" ht="39" thickBot="1" x14ac:dyDescent="0.25">
      <c r="A19" s="57"/>
      <c r="B19" s="138">
        <v>2</v>
      </c>
      <c r="C19" s="574"/>
      <c r="D19" s="235" t="s">
        <v>366</v>
      </c>
      <c r="E19" s="251" t="s">
        <v>996</v>
      </c>
      <c r="F19" s="16"/>
      <c r="G19" s="14">
        <f>IF('Allgemeine Angaben'!L12=Hilfstabelle!B28,H15,F15)</f>
        <v>0</v>
      </c>
      <c r="H19" s="10" t="str">
        <f t="shared" ref="H19:H54" si="0">IFERROR(IF(COUNT(F19,G19)=2,F19/G19,""),"---")</f>
        <v/>
      </c>
      <c r="I19" s="1" t="str">
        <f t="shared" ref="I19:I54" si="1">IF(AND(H19="---",G19=0,F19=0),"Anforderungen erfüllt",IF(H19="---","Bewertung nicht möglich",IF(H19="","Indikator unvollständig",IF(OR(AND(ISNUMBER(P19),ISNUMBER(H19),H19&lt;P19),AND(ISNUMBER(Q19),ISNUMBER(H19),H19&gt;Q19),AND(G19=0,F19&gt;0)),"Eingabe nicht korrekt",IF(OR(AND(ISNUMBER(N19),H19&gt;N19),AND(ISNUMBER(O19),H19&lt;O19)),"Sollvorgabe nicht erfüllt",IF(OR(AND(R19="x",H19&gt;0),AND(S19="x",H19&lt;1)),"Wert-Begründung","Anforderungen erfüllt"))))))</f>
        <v>Indikator unvollständig</v>
      </c>
      <c r="J19" s="18"/>
      <c r="K19" s="19"/>
      <c r="L19" s="19"/>
      <c r="N19" s="227"/>
      <c r="O19" s="227">
        <v>1</v>
      </c>
      <c r="P19" s="227">
        <v>0</v>
      </c>
      <c r="Q19" s="227">
        <v>1</v>
      </c>
      <c r="R19" s="43"/>
      <c r="S19" s="246" t="s">
        <v>59</v>
      </c>
    </row>
    <row r="20" spans="1:19" ht="26.25" thickBot="1" x14ac:dyDescent="0.25">
      <c r="A20" s="57"/>
      <c r="B20" s="138">
        <v>3</v>
      </c>
      <c r="C20" s="238" t="s">
        <v>394</v>
      </c>
      <c r="D20" s="235" t="s">
        <v>916</v>
      </c>
      <c r="E20" s="251" t="s">
        <v>893</v>
      </c>
      <c r="F20" s="16"/>
      <c r="G20" s="14">
        <f>IF('Allgemeine Angaben'!L12=Hilfstabelle!B28,IF(ISNUMBER(H15),H15-SUM(H12:H14),""),IF(ISNUMBER(F15),F15-SUM(F12:F14),""))</f>
        <v>0</v>
      </c>
      <c r="H20" s="10" t="str">
        <f t="shared" si="0"/>
        <v/>
      </c>
      <c r="I20" s="1" t="str">
        <f t="shared" si="1"/>
        <v>Indikator unvollständig</v>
      </c>
      <c r="J20" s="18"/>
      <c r="K20" s="19"/>
      <c r="L20" s="19"/>
      <c r="N20" s="227"/>
      <c r="O20" s="227">
        <v>1</v>
      </c>
      <c r="P20" s="227">
        <v>0</v>
      </c>
      <c r="Q20" s="227">
        <v>1</v>
      </c>
      <c r="R20" s="43"/>
      <c r="S20" s="43"/>
    </row>
    <row r="21" spans="1:19" ht="39" thickBot="1" x14ac:dyDescent="0.25">
      <c r="A21" s="57"/>
      <c r="B21" s="138">
        <v>4</v>
      </c>
      <c r="C21" s="228" t="s">
        <v>97</v>
      </c>
      <c r="D21" s="235" t="s">
        <v>366</v>
      </c>
      <c r="E21" s="251" t="s">
        <v>996</v>
      </c>
      <c r="F21" s="16"/>
      <c r="G21" s="14">
        <f>IF('Allgemeine Angaben'!L12=Hilfstabelle!B28,H15,F15)</f>
        <v>0</v>
      </c>
      <c r="H21" s="10" t="str">
        <f t="shared" si="0"/>
        <v/>
      </c>
      <c r="I21" s="1" t="str">
        <f t="shared" si="1"/>
        <v>Indikator unvollständig</v>
      </c>
      <c r="J21" s="18"/>
      <c r="K21" s="19"/>
      <c r="L21" s="19"/>
      <c r="N21" s="227"/>
      <c r="O21" s="227">
        <v>1</v>
      </c>
      <c r="P21" s="227">
        <v>0</v>
      </c>
      <c r="Q21" s="227">
        <v>1</v>
      </c>
      <c r="R21" s="43"/>
      <c r="S21" s="246" t="s">
        <v>59</v>
      </c>
    </row>
    <row r="22" spans="1:19" ht="26.25" thickBot="1" x14ac:dyDescent="0.25">
      <c r="A22" s="57"/>
      <c r="B22" s="138">
        <v>5</v>
      </c>
      <c r="C22" s="279" t="s">
        <v>992</v>
      </c>
      <c r="D22" s="235" t="s">
        <v>365</v>
      </c>
      <c r="E22" s="251" t="s">
        <v>893</v>
      </c>
      <c r="F22" s="16"/>
      <c r="G22" s="14">
        <f>IF('Allgemeine Angaben'!L12=Hilfstabelle!B28,H10,F10)</f>
        <v>0</v>
      </c>
      <c r="H22" s="10" t="str">
        <f t="shared" si="0"/>
        <v/>
      </c>
      <c r="I22" s="1" t="str">
        <f t="shared" si="1"/>
        <v>Indikator unvollständig</v>
      </c>
      <c r="J22" s="18"/>
      <c r="K22" s="19"/>
      <c r="L22" s="19"/>
      <c r="N22" s="227"/>
      <c r="O22" s="227">
        <v>1</v>
      </c>
      <c r="P22" s="227">
        <v>0</v>
      </c>
      <c r="Q22" s="227">
        <v>1</v>
      </c>
      <c r="R22" s="43"/>
      <c r="S22" s="43"/>
    </row>
    <row r="23" spans="1:19" ht="39" thickBot="1" x14ac:dyDescent="0.25">
      <c r="A23" s="57"/>
      <c r="B23" s="138">
        <v>6</v>
      </c>
      <c r="C23" s="279" t="s">
        <v>993</v>
      </c>
      <c r="D23" s="235" t="s">
        <v>365</v>
      </c>
      <c r="E23" s="251" t="s">
        <v>996</v>
      </c>
      <c r="F23" s="16"/>
      <c r="G23" s="14">
        <f>IF('Allgemeine Angaben'!L12=Hilfstabelle!B28,SUM(H11:H12),SUM(F11:F12))</f>
        <v>0</v>
      </c>
      <c r="H23" s="10" t="str">
        <f t="shared" ref="H23:H24" si="2">IFERROR(IF(COUNT(F23,G23)=2,F23/G23,""),"---")</f>
        <v/>
      </c>
      <c r="I23" s="1" t="str">
        <f t="shared" si="1"/>
        <v>Indikator unvollständig</v>
      </c>
      <c r="J23" s="18"/>
      <c r="K23" s="19"/>
      <c r="L23" s="19"/>
      <c r="N23" s="227"/>
      <c r="O23" s="227">
        <v>1</v>
      </c>
      <c r="P23" s="227">
        <v>0</v>
      </c>
      <c r="Q23" s="227">
        <v>1</v>
      </c>
      <c r="R23" s="43"/>
      <c r="S23" s="246" t="s">
        <v>59</v>
      </c>
    </row>
    <row r="24" spans="1:19" ht="26.25" thickBot="1" x14ac:dyDescent="0.25">
      <c r="A24" s="57"/>
      <c r="B24" s="138">
        <v>7</v>
      </c>
      <c r="C24" s="279" t="s">
        <v>994</v>
      </c>
      <c r="D24" s="235" t="s">
        <v>365</v>
      </c>
      <c r="E24" s="251" t="s">
        <v>893</v>
      </c>
      <c r="F24" s="16"/>
      <c r="G24" s="14">
        <f>IF('Allgemeine Angaben'!L12=Hilfstabelle!B28,H13,F13)</f>
        <v>0</v>
      </c>
      <c r="H24" s="10" t="str">
        <f t="shared" si="2"/>
        <v/>
      </c>
      <c r="I24" s="1" t="str">
        <f t="shared" si="1"/>
        <v>Indikator unvollständig</v>
      </c>
      <c r="J24" s="18"/>
      <c r="K24" s="19"/>
      <c r="L24" s="19"/>
      <c r="N24" s="227"/>
      <c r="O24" s="227">
        <v>1</v>
      </c>
      <c r="P24" s="227">
        <v>0</v>
      </c>
      <c r="Q24" s="227">
        <v>1</v>
      </c>
      <c r="R24" s="43"/>
      <c r="S24" s="43"/>
    </row>
    <row r="25" spans="1:19" ht="39" thickBot="1" x14ac:dyDescent="0.25">
      <c r="A25" s="57"/>
      <c r="B25" s="138">
        <v>8</v>
      </c>
      <c r="C25" s="279" t="s">
        <v>1000</v>
      </c>
      <c r="D25" s="235" t="s">
        <v>50</v>
      </c>
      <c r="E25" s="251" t="s">
        <v>903</v>
      </c>
      <c r="F25" s="16"/>
      <c r="G25" s="14">
        <f>IF('Allgemeine Angaben'!L12=Hilfstabelle!B28,H10,F10)</f>
        <v>0</v>
      </c>
      <c r="H25" s="10" t="str">
        <f t="shared" si="0"/>
        <v/>
      </c>
      <c r="I25" s="1" t="str">
        <f t="shared" si="1"/>
        <v>Indikator unvollständig</v>
      </c>
      <c r="J25" s="18"/>
      <c r="K25" s="19"/>
      <c r="L25" s="19"/>
      <c r="N25" s="227">
        <v>0.05</v>
      </c>
      <c r="O25" s="227"/>
      <c r="P25" s="227">
        <v>0</v>
      </c>
      <c r="Q25" s="227">
        <v>1</v>
      </c>
      <c r="R25" s="43"/>
      <c r="S25" s="43"/>
    </row>
    <row r="26" spans="1:19" ht="51.75" thickBot="1" x14ac:dyDescent="0.25">
      <c r="A26" s="57"/>
      <c r="B26" s="138">
        <v>10</v>
      </c>
      <c r="C26" s="238" t="s">
        <v>376</v>
      </c>
      <c r="D26" s="237" t="s">
        <v>1030</v>
      </c>
      <c r="E26" s="251" t="s">
        <v>896</v>
      </c>
      <c r="F26" s="16"/>
      <c r="G26" s="14">
        <f>IF('Allgemeine Angaben'!L12=Hilfstabelle!B28,H10,F10)</f>
        <v>0</v>
      </c>
      <c r="H26" s="10" t="str">
        <f t="shared" si="0"/>
        <v/>
      </c>
      <c r="I26" s="1" t="str">
        <f t="shared" si="1"/>
        <v>Indikator unvollständig</v>
      </c>
      <c r="J26" s="18"/>
      <c r="K26" s="19"/>
      <c r="L26" s="19"/>
      <c r="N26" s="227">
        <v>0.03</v>
      </c>
      <c r="O26" s="227"/>
      <c r="P26" s="227">
        <v>0</v>
      </c>
      <c r="Q26" s="227">
        <v>1</v>
      </c>
      <c r="R26" s="43"/>
      <c r="S26" s="43"/>
    </row>
    <row r="27" spans="1:19" ht="51.75" thickBot="1" x14ac:dyDescent="0.25">
      <c r="A27" s="57"/>
      <c r="B27" s="138">
        <v>12</v>
      </c>
      <c r="C27" s="238" t="s">
        <v>375</v>
      </c>
      <c r="D27" s="237" t="s">
        <v>1030</v>
      </c>
      <c r="E27" s="251" t="s">
        <v>997</v>
      </c>
      <c r="F27" s="16"/>
      <c r="G27" s="14">
        <f>IF('Allgemeine Angaben'!L12=Hilfstabelle!B28,SUM(H11:H12),SUM(F11:F12))</f>
        <v>0</v>
      </c>
      <c r="H27" s="335" t="str">
        <f t="shared" si="0"/>
        <v/>
      </c>
      <c r="I27" s="1" t="str">
        <f t="shared" si="1"/>
        <v>Indikator unvollständig</v>
      </c>
      <c r="J27" s="18"/>
      <c r="K27" s="19"/>
      <c r="L27" s="19"/>
      <c r="N27" s="227"/>
      <c r="O27" s="227"/>
      <c r="P27" s="227">
        <v>0</v>
      </c>
      <c r="Q27" s="227">
        <v>1</v>
      </c>
      <c r="R27" s="246" t="s">
        <v>59</v>
      </c>
      <c r="S27" s="43"/>
    </row>
    <row r="28" spans="1:19" ht="51.75" thickBot="1" x14ac:dyDescent="0.25">
      <c r="A28" s="57"/>
      <c r="B28" s="138">
        <v>14</v>
      </c>
      <c r="C28" s="238" t="s">
        <v>372</v>
      </c>
      <c r="D28" s="237" t="s">
        <v>1030</v>
      </c>
      <c r="E28" s="251" t="s">
        <v>1031</v>
      </c>
      <c r="F28" s="16"/>
      <c r="G28" s="14">
        <f>IF('Allgemeine Angaben'!L12=Hilfstabelle!B28,H13,F13)</f>
        <v>0</v>
      </c>
      <c r="H28" s="10" t="str">
        <f t="shared" si="0"/>
        <v/>
      </c>
      <c r="I28" s="1" t="str">
        <f t="shared" si="1"/>
        <v>Indikator unvollständig</v>
      </c>
      <c r="J28" s="18"/>
      <c r="K28" s="19"/>
      <c r="L28" s="19"/>
      <c r="N28" s="227">
        <v>0.03</v>
      </c>
      <c r="O28" s="227"/>
      <c r="P28" s="227">
        <v>0</v>
      </c>
      <c r="Q28" s="227">
        <v>1</v>
      </c>
      <c r="R28" s="246"/>
      <c r="S28" s="43"/>
    </row>
    <row r="29" spans="1:19" ht="26.25" thickBot="1" x14ac:dyDescent="0.25">
      <c r="A29" s="57"/>
      <c r="B29" s="138">
        <v>15</v>
      </c>
      <c r="C29" s="279" t="s">
        <v>900</v>
      </c>
      <c r="D29" s="235" t="s">
        <v>50</v>
      </c>
      <c r="E29" s="252" t="s">
        <v>995</v>
      </c>
      <c r="F29" s="16"/>
      <c r="G29" s="14">
        <f>IF('Allgemeine Angaben'!L12=Hilfstabelle!B28,H10,F10)</f>
        <v>0</v>
      </c>
      <c r="H29" s="335" t="str">
        <f t="shared" ref="H29:H30" si="3">IFERROR(IF(COUNT(F29,G29)=2,F29/G29,""),"---")</f>
        <v/>
      </c>
      <c r="I29" s="1" t="str">
        <f t="shared" si="1"/>
        <v>Indikator unvollständig</v>
      </c>
      <c r="J29" s="18"/>
      <c r="K29" s="19"/>
      <c r="L29" s="19"/>
      <c r="N29" s="227"/>
      <c r="O29" s="227"/>
      <c r="P29" s="227">
        <v>0</v>
      </c>
      <c r="Q29" s="227">
        <v>1</v>
      </c>
      <c r="R29" s="246" t="s">
        <v>59</v>
      </c>
      <c r="S29" s="43"/>
    </row>
    <row r="30" spans="1:19" ht="26.25" thickBot="1" x14ac:dyDescent="0.25">
      <c r="A30" s="57"/>
      <c r="B30" s="138">
        <v>16</v>
      </c>
      <c r="C30" s="279" t="s">
        <v>901</v>
      </c>
      <c r="D30" s="235" t="s">
        <v>50</v>
      </c>
      <c r="E30" s="252" t="s">
        <v>995</v>
      </c>
      <c r="F30" s="16"/>
      <c r="G30" s="14">
        <f>IF('Allgemeine Angaben'!L12=Hilfstabelle!B28,SUM(H11:H12),SUM(F11:F12))</f>
        <v>0</v>
      </c>
      <c r="H30" s="335" t="str">
        <f t="shared" si="3"/>
        <v/>
      </c>
      <c r="I30" s="1" t="str">
        <f t="shared" si="1"/>
        <v>Indikator unvollständig</v>
      </c>
      <c r="J30" s="18"/>
      <c r="K30" s="19"/>
      <c r="L30" s="19"/>
      <c r="N30" s="227"/>
      <c r="O30" s="227"/>
      <c r="P30" s="227">
        <v>0</v>
      </c>
      <c r="Q30" s="227">
        <v>1</v>
      </c>
      <c r="R30" s="246" t="s">
        <v>59</v>
      </c>
      <c r="S30" s="43"/>
    </row>
    <row r="31" spans="1:19" ht="39.950000000000003" customHeight="1" thickBot="1" x14ac:dyDescent="0.25">
      <c r="A31" s="57"/>
      <c r="B31" s="138">
        <v>17</v>
      </c>
      <c r="C31" s="571" t="s">
        <v>917</v>
      </c>
      <c r="D31" s="235" t="s">
        <v>50</v>
      </c>
      <c r="E31" s="252" t="s">
        <v>895</v>
      </c>
      <c r="F31" s="16"/>
      <c r="G31" s="14">
        <f>IF('Allgemeine Angaben'!L12=Hilfstabelle!B28,H10,F10)</f>
        <v>0</v>
      </c>
      <c r="H31" s="10" t="str">
        <f t="shared" si="0"/>
        <v/>
      </c>
      <c r="I31" s="1" t="str">
        <f t="shared" si="1"/>
        <v>Indikator unvollständig</v>
      </c>
      <c r="J31" s="18"/>
      <c r="K31" s="19"/>
      <c r="L31" s="19"/>
      <c r="N31" s="227">
        <v>0.02</v>
      </c>
      <c r="O31" s="227"/>
      <c r="P31" s="227">
        <v>0</v>
      </c>
      <c r="Q31" s="227">
        <v>1</v>
      </c>
      <c r="R31" s="43"/>
      <c r="S31" s="43"/>
    </row>
    <row r="32" spans="1:19" ht="39.950000000000003" customHeight="1" thickBot="1" x14ac:dyDescent="0.25">
      <c r="A32" s="57"/>
      <c r="B32" s="138">
        <v>18</v>
      </c>
      <c r="C32" s="572"/>
      <c r="D32" s="237" t="s">
        <v>1076</v>
      </c>
      <c r="E32" s="252" t="s">
        <v>895</v>
      </c>
      <c r="F32" s="16"/>
      <c r="G32" s="14">
        <f>IF('Allgemeine Angaben'!L12=Hilfstabelle!B28,H10,F10)</f>
        <v>0</v>
      </c>
      <c r="H32" s="10" t="str">
        <f t="shared" ref="H32" si="4">IFERROR(IF(COUNT(F32,G32)=2,F32/G32,""),"---")</f>
        <v/>
      </c>
      <c r="I32" s="1" t="str">
        <f t="shared" si="1"/>
        <v>Indikator unvollständig</v>
      </c>
      <c r="J32" s="18"/>
      <c r="K32" s="19"/>
      <c r="L32" s="19"/>
      <c r="N32" s="227">
        <v>0.02</v>
      </c>
      <c r="O32" s="227"/>
      <c r="P32" s="227">
        <v>0</v>
      </c>
      <c r="Q32" s="227">
        <v>1</v>
      </c>
      <c r="R32" s="43"/>
      <c r="S32" s="43"/>
    </row>
    <row r="33" spans="1:19" ht="39.950000000000003" customHeight="1" thickBot="1" x14ac:dyDescent="0.25">
      <c r="A33" s="57"/>
      <c r="B33" s="138">
        <v>19</v>
      </c>
      <c r="C33" s="571" t="s">
        <v>918</v>
      </c>
      <c r="D33" s="235" t="s">
        <v>50</v>
      </c>
      <c r="E33" s="251" t="s">
        <v>997</v>
      </c>
      <c r="F33" s="16"/>
      <c r="G33" s="14">
        <f>IF('Allgemeine Angaben'!L12=Hilfstabelle!B28,SUM(H11:H12),SUM(F11:F12))</f>
        <v>0</v>
      </c>
      <c r="H33" s="335" t="str">
        <f t="shared" si="0"/>
        <v/>
      </c>
      <c r="I33" s="1" t="str">
        <f t="shared" si="1"/>
        <v>Indikator unvollständig</v>
      </c>
      <c r="J33" s="18"/>
      <c r="K33" s="19"/>
      <c r="L33" s="19"/>
      <c r="N33" s="227"/>
      <c r="O33" s="227"/>
      <c r="P33" s="227">
        <v>0</v>
      </c>
      <c r="Q33" s="227">
        <v>1</v>
      </c>
      <c r="R33" s="246" t="s">
        <v>59</v>
      </c>
      <c r="S33" s="43"/>
    </row>
    <row r="34" spans="1:19" ht="39.950000000000003" customHeight="1" thickBot="1" x14ac:dyDescent="0.25">
      <c r="A34" s="57"/>
      <c r="B34" s="138">
        <v>20</v>
      </c>
      <c r="C34" s="572"/>
      <c r="D34" s="237" t="s">
        <v>1076</v>
      </c>
      <c r="E34" s="251" t="s">
        <v>997</v>
      </c>
      <c r="F34" s="16"/>
      <c r="G34" s="14">
        <f>IF('Allgemeine Angaben'!L12=Hilfstabelle!B28,SUM(H11:H12),SUM(F11:F12))</f>
        <v>0</v>
      </c>
      <c r="H34" s="335" t="str">
        <f t="shared" ref="H34" si="5">IFERROR(IF(COUNT(F34,G34)=2,F34/G34,""),"---")</f>
        <v/>
      </c>
      <c r="I34" s="1" t="str">
        <f t="shared" si="1"/>
        <v>Indikator unvollständig</v>
      </c>
      <c r="J34" s="18"/>
      <c r="K34" s="19"/>
      <c r="L34" s="19"/>
      <c r="N34" s="227"/>
      <c r="O34" s="227"/>
      <c r="P34" s="227">
        <v>0</v>
      </c>
      <c r="Q34" s="227">
        <v>1</v>
      </c>
      <c r="R34" s="246" t="s">
        <v>59</v>
      </c>
      <c r="S34" s="43"/>
    </row>
    <row r="35" spans="1:19" ht="26.25" thickBot="1" x14ac:dyDescent="0.25">
      <c r="A35" s="57"/>
      <c r="B35" s="138">
        <v>21</v>
      </c>
      <c r="C35" s="571" t="s">
        <v>48</v>
      </c>
      <c r="D35" s="235" t="s">
        <v>50</v>
      </c>
      <c r="E35" s="251" t="s">
        <v>997</v>
      </c>
      <c r="F35" s="16"/>
      <c r="G35" s="14">
        <f>IF('Allgemeine Angaben'!L12=Hilfstabelle!B28,H15,F15)</f>
        <v>0</v>
      </c>
      <c r="H35" s="335" t="str">
        <f t="shared" si="0"/>
        <v/>
      </c>
      <c r="I35" s="1" t="str">
        <f t="shared" si="1"/>
        <v>Indikator unvollständig</v>
      </c>
      <c r="J35" s="18"/>
      <c r="K35" s="19"/>
      <c r="L35" s="19"/>
      <c r="N35" s="227"/>
      <c r="O35" s="227"/>
      <c r="P35" s="227">
        <v>0</v>
      </c>
      <c r="Q35" s="227">
        <v>1</v>
      </c>
      <c r="R35" s="246" t="s">
        <v>59</v>
      </c>
      <c r="S35" s="43"/>
    </row>
    <row r="36" spans="1:19" ht="26.25" thickBot="1" x14ac:dyDescent="0.25">
      <c r="A36" s="57"/>
      <c r="B36" s="138">
        <v>22</v>
      </c>
      <c r="C36" s="572"/>
      <c r="D36" s="237" t="s">
        <v>1076</v>
      </c>
      <c r="E36" s="251" t="s">
        <v>997</v>
      </c>
      <c r="F36" s="16"/>
      <c r="G36" s="14">
        <f>IF('Allgemeine Angaben'!L12=Hilfstabelle!B28,H15,F15)</f>
        <v>0</v>
      </c>
      <c r="H36" s="335" t="str">
        <f t="shared" ref="H36" si="6">IFERROR(IF(COUNT(F36,G36)=2,F36/G36,""),"---")</f>
        <v/>
      </c>
      <c r="I36" s="1" t="str">
        <f t="shared" si="1"/>
        <v>Indikator unvollständig</v>
      </c>
      <c r="J36" s="18"/>
      <c r="K36" s="19"/>
      <c r="L36" s="19"/>
      <c r="N36" s="227"/>
      <c r="O36" s="227"/>
      <c r="P36" s="227">
        <v>0</v>
      </c>
      <c r="Q36" s="227">
        <v>1</v>
      </c>
      <c r="R36" s="246" t="s">
        <v>59</v>
      </c>
      <c r="S36" s="43"/>
    </row>
    <row r="37" spans="1:19" ht="26.25" thickBot="1" x14ac:dyDescent="0.25">
      <c r="A37" s="57"/>
      <c r="B37" s="138">
        <v>23</v>
      </c>
      <c r="C37" s="571" t="s">
        <v>384</v>
      </c>
      <c r="D37" s="235" t="s">
        <v>50</v>
      </c>
      <c r="E37" s="251" t="s">
        <v>997</v>
      </c>
      <c r="F37" s="16"/>
      <c r="G37" s="14">
        <f>IF('Allgemeine Angaben'!L12=Hilfstabelle!B28,H15,F15)</f>
        <v>0</v>
      </c>
      <c r="H37" s="335" t="str">
        <f t="shared" si="0"/>
        <v/>
      </c>
      <c r="I37" s="1" t="str">
        <f t="shared" si="1"/>
        <v>Indikator unvollständig</v>
      </c>
      <c r="J37" s="18"/>
      <c r="K37" s="19"/>
      <c r="L37" s="19"/>
      <c r="N37" s="227"/>
      <c r="O37" s="227"/>
      <c r="P37" s="227">
        <v>0</v>
      </c>
      <c r="Q37" s="227">
        <v>1</v>
      </c>
      <c r="R37" s="246" t="s">
        <v>59</v>
      </c>
      <c r="S37" s="43"/>
    </row>
    <row r="38" spans="1:19" ht="26.25" thickBot="1" x14ac:dyDescent="0.25">
      <c r="A38" s="57"/>
      <c r="B38" s="138">
        <v>24</v>
      </c>
      <c r="C38" s="572"/>
      <c r="D38" s="237" t="s">
        <v>1076</v>
      </c>
      <c r="E38" s="251" t="s">
        <v>997</v>
      </c>
      <c r="F38" s="16"/>
      <c r="G38" s="14">
        <f>IF('Allgemeine Angaben'!L12=Hilfstabelle!B28,H15,F15)</f>
        <v>0</v>
      </c>
      <c r="H38" s="335" t="str">
        <f t="shared" ref="H38" si="7">IFERROR(IF(COUNT(F38,G38)=2,F38/G38,""),"---")</f>
        <v/>
      </c>
      <c r="I38" s="1" t="str">
        <f t="shared" si="1"/>
        <v>Indikator unvollständig</v>
      </c>
      <c r="J38" s="18"/>
      <c r="K38" s="19"/>
      <c r="L38" s="19"/>
      <c r="N38" s="227"/>
      <c r="O38" s="227"/>
      <c r="P38" s="227">
        <v>0</v>
      </c>
      <c r="Q38" s="227">
        <v>1</v>
      </c>
      <c r="R38" s="246" t="s">
        <v>59</v>
      </c>
      <c r="S38" s="43"/>
    </row>
    <row r="39" spans="1:19" ht="26.25" thickBot="1" x14ac:dyDescent="0.25">
      <c r="A39" s="57"/>
      <c r="B39" s="138">
        <v>25</v>
      </c>
      <c r="C39" s="571" t="s">
        <v>385</v>
      </c>
      <c r="D39" s="235" t="s">
        <v>50</v>
      </c>
      <c r="E39" s="251" t="s">
        <v>997</v>
      </c>
      <c r="F39" s="16"/>
      <c r="G39" s="14">
        <f>IF('Allgemeine Angaben'!L12=Hilfstabelle!B28,H10,F10)</f>
        <v>0</v>
      </c>
      <c r="H39" s="335" t="str">
        <f t="shared" si="0"/>
        <v/>
      </c>
      <c r="I39" s="1" t="str">
        <f t="shared" si="1"/>
        <v>Indikator unvollständig</v>
      </c>
      <c r="J39" s="18"/>
      <c r="K39" s="19"/>
      <c r="L39" s="19"/>
      <c r="N39" s="227"/>
      <c r="O39" s="227"/>
      <c r="P39" s="227">
        <v>0</v>
      </c>
      <c r="Q39" s="227">
        <v>1</v>
      </c>
      <c r="R39" s="246" t="s">
        <v>59</v>
      </c>
      <c r="S39" s="43"/>
    </row>
    <row r="40" spans="1:19" ht="26.25" thickBot="1" x14ac:dyDescent="0.25">
      <c r="A40" s="57"/>
      <c r="B40" s="138">
        <v>26</v>
      </c>
      <c r="C40" s="572"/>
      <c r="D40" s="237" t="s">
        <v>1076</v>
      </c>
      <c r="E40" s="251" t="s">
        <v>997</v>
      </c>
      <c r="F40" s="16"/>
      <c r="G40" s="14">
        <f>IF('Allgemeine Angaben'!L12=Hilfstabelle!B28,H10,F10)</f>
        <v>0</v>
      </c>
      <c r="H40" s="335" t="str">
        <f t="shared" ref="H40" si="8">IFERROR(IF(COUNT(F40,G40)=2,F40/G40,""),"---")</f>
        <v/>
      </c>
      <c r="I40" s="1" t="str">
        <f t="shared" si="1"/>
        <v>Indikator unvollständig</v>
      </c>
      <c r="J40" s="18"/>
      <c r="K40" s="19"/>
      <c r="L40" s="19"/>
      <c r="N40" s="227"/>
      <c r="O40" s="227"/>
      <c r="P40" s="227">
        <v>0</v>
      </c>
      <c r="Q40" s="227">
        <v>1</v>
      </c>
      <c r="R40" s="246" t="s">
        <v>59</v>
      </c>
      <c r="S40" s="43"/>
    </row>
    <row r="41" spans="1:19" ht="26.25" thickBot="1" x14ac:dyDescent="0.25">
      <c r="A41" s="57"/>
      <c r="B41" s="138">
        <v>27</v>
      </c>
      <c r="C41" s="571" t="s">
        <v>387</v>
      </c>
      <c r="D41" s="235" t="s">
        <v>50</v>
      </c>
      <c r="E41" s="251" t="s">
        <v>997</v>
      </c>
      <c r="F41" s="16"/>
      <c r="G41" s="14">
        <f>IF('Allgemeine Angaben'!L12=Hilfstabelle!B28,SUM(H11:H12),SUM(F11:F12))</f>
        <v>0</v>
      </c>
      <c r="H41" s="335" t="str">
        <f t="shared" si="0"/>
        <v/>
      </c>
      <c r="I41" s="1" t="str">
        <f t="shared" si="1"/>
        <v>Indikator unvollständig</v>
      </c>
      <c r="J41" s="18"/>
      <c r="K41" s="19"/>
      <c r="L41" s="19"/>
      <c r="N41" s="227"/>
      <c r="O41" s="227"/>
      <c r="P41" s="227">
        <v>0</v>
      </c>
      <c r="Q41" s="227">
        <v>1</v>
      </c>
      <c r="R41" s="246" t="s">
        <v>59</v>
      </c>
      <c r="S41" s="43"/>
    </row>
    <row r="42" spans="1:19" ht="26.25" thickBot="1" x14ac:dyDescent="0.25">
      <c r="A42" s="57"/>
      <c r="B42" s="138">
        <v>28</v>
      </c>
      <c r="C42" s="573"/>
      <c r="D42" s="237" t="s">
        <v>1076</v>
      </c>
      <c r="E42" s="251" t="s">
        <v>997</v>
      </c>
      <c r="F42" s="16"/>
      <c r="G42" s="14">
        <f>IF('Allgemeine Angaben'!L12=Hilfstabelle!B28,SUM(H11:H12),SUM(F11:F12))</f>
        <v>0</v>
      </c>
      <c r="H42" s="335" t="str">
        <f t="shared" ref="H42" si="9">IFERROR(IF(COUNT(F42,G42)=2,F42/G42,""),"---")</f>
        <v/>
      </c>
      <c r="I42" s="1" t="str">
        <f t="shared" si="1"/>
        <v>Indikator unvollständig</v>
      </c>
      <c r="J42" s="18"/>
      <c r="K42" s="19"/>
      <c r="L42" s="19"/>
      <c r="N42" s="227"/>
      <c r="O42" s="227"/>
      <c r="P42" s="227">
        <v>0</v>
      </c>
      <c r="Q42" s="227">
        <v>1</v>
      </c>
      <c r="R42" s="246" t="s">
        <v>59</v>
      </c>
      <c r="S42" s="43"/>
    </row>
    <row r="43" spans="1:19" ht="26.25" thickBot="1" x14ac:dyDescent="0.25">
      <c r="A43" s="57"/>
      <c r="B43" s="138">
        <v>29</v>
      </c>
      <c r="C43" s="568" t="s">
        <v>902</v>
      </c>
      <c r="D43" s="235" t="s">
        <v>50</v>
      </c>
      <c r="E43" s="251" t="s">
        <v>997</v>
      </c>
      <c r="F43" s="16"/>
      <c r="G43" s="14">
        <f>IF('Allgemeine Angaben'!L12=Hilfstabelle!B28,H13,F13)</f>
        <v>0</v>
      </c>
      <c r="H43" s="335" t="str">
        <f t="shared" si="0"/>
        <v/>
      </c>
      <c r="I43" s="1" t="str">
        <f t="shared" si="1"/>
        <v>Indikator unvollständig</v>
      </c>
      <c r="J43" s="18"/>
      <c r="K43" s="19"/>
      <c r="L43" s="19"/>
      <c r="N43" s="227"/>
      <c r="O43" s="227"/>
      <c r="P43" s="227">
        <v>0</v>
      </c>
      <c r="Q43" s="227">
        <v>1</v>
      </c>
      <c r="R43" s="246" t="s">
        <v>59</v>
      </c>
      <c r="S43" s="43"/>
    </row>
    <row r="44" spans="1:19" ht="26.25" thickBot="1" x14ac:dyDescent="0.25">
      <c r="A44" s="57"/>
      <c r="B44" s="138">
        <v>30</v>
      </c>
      <c r="C44" s="572"/>
      <c r="D44" s="237" t="s">
        <v>1076</v>
      </c>
      <c r="E44" s="251" t="s">
        <v>997</v>
      </c>
      <c r="F44" s="16"/>
      <c r="G44" s="14">
        <f>IF('Allgemeine Angaben'!L12=Hilfstabelle!B28,H13,F13)</f>
        <v>0</v>
      </c>
      <c r="H44" s="335" t="str">
        <f t="shared" ref="H44" si="10">IFERROR(IF(COUNT(F44,G44)=2,F44/G44,""),"---")</f>
        <v/>
      </c>
      <c r="I44" s="1" t="str">
        <f t="shared" si="1"/>
        <v>Indikator unvollständig</v>
      </c>
      <c r="J44" s="18"/>
      <c r="K44" s="19"/>
      <c r="L44" s="19"/>
      <c r="N44" s="227"/>
      <c r="O44" s="227"/>
      <c r="P44" s="227">
        <v>0</v>
      </c>
      <c r="Q44" s="227">
        <v>1</v>
      </c>
      <c r="R44" s="246" t="s">
        <v>59</v>
      </c>
      <c r="S44" s="43"/>
    </row>
    <row r="45" spans="1:19" ht="26.25" thickBot="1" x14ac:dyDescent="0.25">
      <c r="A45" s="57"/>
      <c r="B45" s="138">
        <v>31</v>
      </c>
      <c r="C45" s="571" t="s">
        <v>388</v>
      </c>
      <c r="D45" s="235" t="s">
        <v>50</v>
      </c>
      <c r="E45" s="251" t="s">
        <v>997</v>
      </c>
      <c r="F45" s="16"/>
      <c r="G45" s="14">
        <f>IF('Allgemeine Angaben'!L12=Hilfstabelle!B28,H10,F10)</f>
        <v>0</v>
      </c>
      <c r="H45" s="335" t="str">
        <f t="shared" si="0"/>
        <v/>
      </c>
      <c r="I45" s="1" t="str">
        <f t="shared" si="1"/>
        <v>Indikator unvollständig</v>
      </c>
      <c r="J45" s="18"/>
      <c r="K45" s="19"/>
      <c r="L45" s="19"/>
      <c r="N45" s="227"/>
      <c r="O45" s="227"/>
      <c r="P45" s="227">
        <v>0</v>
      </c>
      <c r="Q45" s="227">
        <v>1</v>
      </c>
      <c r="R45" s="246" t="s">
        <v>59</v>
      </c>
      <c r="S45" s="43"/>
    </row>
    <row r="46" spans="1:19" ht="26.25" thickBot="1" x14ac:dyDescent="0.25">
      <c r="A46" s="57"/>
      <c r="B46" s="138">
        <v>32</v>
      </c>
      <c r="C46" s="572"/>
      <c r="D46" s="237" t="s">
        <v>1076</v>
      </c>
      <c r="E46" s="251" t="s">
        <v>997</v>
      </c>
      <c r="F46" s="16"/>
      <c r="G46" s="14">
        <f>IF('Allgemeine Angaben'!L12=Hilfstabelle!B28,H10,F10)</f>
        <v>0</v>
      </c>
      <c r="H46" s="335" t="str">
        <f t="shared" ref="H46" si="11">IFERROR(IF(COUNT(F46,G46)=2,F46/G46,""),"---")</f>
        <v/>
      </c>
      <c r="I46" s="1" t="str">
        <f t="shared" si="1"/>
        <v>Indikator unvollständig</v>
      </c>
      <c r="J46" s="18"/>
      <c r="K46" s="19"/>
      <c r="L46" s="19"/>
      <c r="N46" s="227"/>
      <c r="O46" s="227"/>
      <c r="P46" s="227">
        <v>0</v>
      </c>
      <c r="Q46" s="227">
        <v>1</v>
      </c>
      <c r="R46" s="246" t="s">
        <v>59</v>
      </c>
      <c r="S46" s="43"/>
    </row>
    <row r="47" spans="1:19" ht="26.25" thickBot="1" x14ac:dyDescent="0.25">
      <c r="A47" s="57"/>
      <c r="B47" s="138">
        <v>33</v>
      </c>
      <c r="C47" s="571" t="s">
        <v>389</v>
      </c>
      <c r="D47" s="235" t="s">
        <v>50</v>
      </c>
      <c r="E47" s="251" t="s">
        <v>997</v>
      </c>
      <c r="F47" s="16"/>
      <c r="G47" s="14">
        <f>IF('Allgemeine Angaben'!L12=Hilfstabelle!B28,SUM(H11:H12),SUM(F11:F12))</f>
        <v>0</v>
      </c>
      <c r="H47" s="335" t="str">
        <f t="shared" si="0"/>
        <v/>
      </c>
      <c r="I47" s="1" t="str">
        <f t="shared" si="1"/>
        <v>Indikator unvollständig</v>
      </c>
      <c r="J47" s="18"/>
      <c r="K47" s="19"/>
      <c r="L47" s="19"/>
      <c r="N47" s="227"/>
      <c r="O47" s="227"/>
      <c r="P47" s="227">
        <v>0</v>
      </c>
      <c r="Q47" s="227">
        <v>1</v>
      </c>
      <c r="R47" s="246" t="s">
        <v>59</v>
      </c>
      <c r="S47" s="43"/>
    </row>
    <row r="48" spans="1:19" ht="26.25" thickBot="1" x14ac:dyDescent="0.25">
      <c r="A48" s="57"/>
      <c r="B48" s="138">
        <v>34</v>
      </c>
      <c r="C48" s="572" t="s">
        <v>395</v>
      </c>
      <c r="D48" s="237" t="s">
        <v>1076</v>
      </c>
      <c r="E48" s="251" t="s">
        <v>997</v>
      </c>
      <c r="F48" s="16"/>
      <c r="G48" s="14">
        <f>IF('Allgemeine Angaben'!L12=Hilfstabelle!B28,SUM(H11:H12),SUM(F11:F12))</f>
        <v>0</v>
      </c>
      <c r="H48" s="335" t="str">
        <f t="shared" ref="H48:H50" si="12">IFERROR(IF(COUNT(F48,G48)=2,F48/G48,""),"---")</f>
        <v/>
      </c>
      <c r="I48" s="1" t="str">
        <f t="shared" si="1"/>
        <v>Indikator unvollständig</v>
      </c>
      <c r="J48" s="18"/>
      <c r="K48" s="19"/>
      <c r="L48" s="19"/>
      <c r="N48" s="227"/>
      <c r="O48" s="227"/>
      <c r="P48" s="227">
        <v>0</v>
      </c>
      <c r="Q48" s="227">
        <v>1</v>
      </c>
      <c r="R48" s="246" t="s">
        <v>59</v>
      </c>
      <c r="S48" s="43"/>
    </row>
    <row r="49" spans="1:19" ht="26.25" thickBot="1" x14ac:dyDescent="0.25">
      <c r="A49" s="57"/>
      <c r="B49" s="138">
        <v>35</v>
      </c>
      <c r="C49" s="571" t="s">
        <v>390</v>
      </c>
      <c r="D49" s="235" t="s">
        <v>50</v>
      </c>
      <c r="E49" s="251" t="s">
        <v>997</v>
      </c>
      <c r="F49" s="16"/>
      <c r="G49" s="14">
        <f>IF('Allgemeine Angaben'!L12=Hilfstabelle!B28,H13,F13)</f>
        <v>0</v>
      </c>
      <c r="H49" s="335" t="str">
        <f t="shared" si="12"/>
        <v/>
      </c>
      <c r="I49" s="1" t="str">
        <f t="shared" si="1"/>
        <v>Indikator unvollständig</v>
      </c>
      <c r="J49" s="18"/>
      <c r="K49" s="19"/>
      <c r="L49" s="19"/>
      <c r="N49" s="227"/>
      <c r="O49" s="227"/>
      <c r="P49" s="227">
        <v>0</v>
      </c>
      <c r="Q49" s="227">
        <v>1</v>
      </c>
      <c r="R49" s="246" t="s">
        <v>59</v>
      </c>
      <c r="S49" s="43"/>
    </row>
    <row r="50" spans="1:19" ht="26.25" thickBot="1" x14ac:dyDescent="0.25">
      <c r="A50" s="57"/>
      <c r="B50" s="138">
        <v>36</v>
      </c>
      <c r="C50" s="572"/>
      <c r="D50" s="237" t="s">
        <v>1076</v>
      </c>
      <c r="E50" s="251" t="s">
        <v>997</v>
      </c>
      <c r="F50" s="16"/>
      <c r="G50" s="14">
        <f>IF('Allgemeine Angaben'!L12=Hilfstabelle!B28,H13,F13)</f>
        <v>0</v>
      </c>
      <c r="H50" s="335" t="str">
        <f t="shared" si="12"/>
        <v/>
      </c>
      <c r="I50" s="1" t="str">
        <f t="shared" si="1"/>
        <v>Indikator unvollständig</v>
      </c>
      <c r="J50" s="18"/>
      <c r="K50" s="19"/>
      <c r="L50" s="19"/>
      <c r="N50" s="227"/>
      <c r="O50" s="227"/>
      <c r="P50" s="227">
        <v>0</v>
      </c>
      <c r="Q50" s="227">
        <v>1</v>
      </c>
      <c r="R50" s="246" t="s">
        <v>59</v>
      </c>
      <c r="S50" s="43"/>
    </row>
    <row r="51" spans="1:19" ht="26.25" thickBot="1" x14ac:dyDescent="0.25">
      <c r="A51" s="57"/>
      <c r="B51" s="138">
        <v>37</v>
      </c>
      <c r="C51" s="575" t="s">
        <v>75</v>
      </c>
      <c r="D51" s="235" t="s">
        <v>83</v>
      </c>
      <c r="E51" s="570" t="s">
        <v>49</v>
      </c>
      <c r="F51" s="16"/>
      <c r="G51" s="17"/>
      <c r="H51" s="10" t="str">
        <f t="shared" si="0"/>
        <v/>
      </c>
      <c r="I51" s="1" t="str">
        <f t="shared" si="1"/>
        <v>Indikator unvollständig</v>
      </c>
      <c r="J51" s="18"/>
      <c r="K51" s="19"/>
      <c r="L51" s="19"/>
      <c r="N51" s="227"/>
      <c r="O51" s="227"/>
      <c r="P51" s="227">
        <v>0</v>
      </c>
      <c r="Q51" s="227">
        <v>1</v>
      </c>
      <c r="R51" s="43"/>
      <c r="S51" s="43"/>
    </row>
    <row r="52" spans="1:19" ht="26.25" thickBot="1" x14ac:dyDescent="0.25">
      <c r="A52" s="57"/>
      <c r="B52" s="138">
        <v>38</v>
      </c>
      <c r="C52" s="569"/>
      <c r="D52" s="235" t="s">
        <v>915</v>
      </c>
      <c r="E52" s="570"/>
      <c r="F52" s="16"/>
      <c r="G52" s="17"/>
      <c r="H52" s="10" t="str">
        <f t="shared" si="0"/>
        <v/>
      </c>
      <c r="I52" s="1" t="str">
        <f t="shared" si="1"/>
        <v>Indikator unvollständig</v>
      </c>
      <c r="J52" s="18"/>
      <c r="K52" s="19"/>
      <c r="L52" s="19"/>
      <c r="N52" s="227"/>
      <c r="O52" s="227"/>
      <c r="P52" s="227">
        <v>0</v>
      </c>
      <c r="Q52" s="227">
        <v>1</v>
      </c>
      <c r="R52" s="43"/>
      <c r="S52" s="43"/>
    </row>
    <row r="53" spans="1:19" ht="26.25" thickBot="1" x14ac:dyDescent="0.25">
      <c r="A53" s="57"/>
      <c r="B53" s="138">
        <v>39</v>
      </c>
      <c r="C53" s="575" t="s">
        <v>76</v>
      </c>
      <c r="D53" s="235" t="s">
        <v>84</v>
      </c>
      <c r="E53" s="570" t="s">
        <v>49</v>
      </c>
      <c r="F53" s="16"/>
      <c r="G53" s="17"/>
      <c r="H53" s="10" t="str">
        <f t="shared" si="0"/>
        <v/>
      </c>
      <c r="I53" s="1" t="str">
        <f t="shared" si="1"/>
        <v>Indikator unvollständig</v>
      </c>
      <c r="J53" s="18"/>
      <c r="K53" s="19"/>
      <c r="L53" s="19"/>
      <c r="N53" s="227"/>
      <c r="O53" s="227"/>
      <c r="P53" s="227">
        <v>0</v>
      </c>
      <c r="Q53" s="227">
        <v>1</v>
      </c>
      <c r="R53" s="43"/>
      <c r="S53" s="43"/>
    </row>
    <row r="54" spans="1:19" ht="26.25" thickBot="1" x14ac:dyDescent="0.25">
      <c r="A54" s="57"/>
      <c r="B54" s="143">
        <v>40</v>
      </c>
      <c r="C54" s="569"/>
      <c r="D54" s="235" t="s">
        <v>915</v>
      </c>
      <c r="E54" s="570"/>
      <c r="F54" s="16"/>
      <c r="G54" s="17"/>
      <c r="H54" s="10" t="str">
        <f t="shared" si="0"/>
        <v/>
      </c>
      <c r="I54" s="1" t="str">
        <f t="shared" si="1"/>
        <v>Indikator unvollständig</v>
      </c>
      <c r="J54" s="18"/>
      <c r="K54" s="19"/>
      <c r="L54" s="19"/>
      <c r="N54" s="227"/>
      <c r="O54" s="227"/>
      <c r="P54" s="227">
        <v>0</v>
      </c>
      <c r="Q54" s="227">
        <v>1</v>
      </c>
      <c r="R54" s="43"/>
      <c r="S54" s="43"/>
    </row>
    <row r="55" spans="1:19" x14ac:dyDescent="0.2">
      <c r="A55" s="78"/>
      <c r="B55" s="78"/>
      <c r="C55" s="61"/>
      <c r="D55" s="60"/>
      <c r="E55" s="60"/>
      <c r="F55" s="62"/>
      <c r="G55" s="62"/>
      <c r="H55" s="62"/>
      <c r="I55" s="62"/>
      <c r="J55" s="60"/>
      <c r="K55" s="60"/>
      <c r="L55" s="60"/>
      <c r="M55" s="60"/>
    </row>
    <row r="56" spans="1:19" x14ac:dyDescent="0.2">
      <c r="A56" s="78"/>
      <c r="B56" s="78"/>
      <c r="C56" s="233" t="s">
        <v>393</v>
      </c>
      <c r="D56" s="60"/>
      <c r="E56" s="60"/>
      <c r="F56" s="62"/>
      <c r="G56" s="62"/>
      <c r="H56" s="62"/>
      <c r="I56" s="62"/>
      <c r="J56" s="60"/>
      <c r="K56" s="60"/>
      <c r="L56" s="60"/>
      <c r="M56" s="60"/>
    </row>
    <row r="57" spans="1:19" x14ac:dyDescent="0.2">
      <c r="A57" s="78"/>
      <c r="B57" s="78"/>
      <c r="C57" s="185" t="s">
        <v>5</v>
      </c>
      <c r="D57" s="60"/>
      <c r="E57" s="60"/>
      <c r="F57" s="62"/>
      <c r="G57" s="62"/>
      <c r="H57" s="62"/>
      <c r="I57" s="62"/>
      <c r="J57" s="60"/>
      <c r="K57" s="60"/>
      <c r="L57" s="60"/>
      <c r="M57" s="60"/>
    </row>
    <row r="58" spans="1:19" x14ac:dyDescent="0.2">
      <c r="A58" s="78"/>
      <c r="B58" s="78"/>
      <c r="C58" s="60"/>
      <c r="D58" s="60"/>
      <c r="E58" s="60"/>
      <c r="F58" s="60"/>
      <c r="G58" s="60"/>
      <c r="H58" s="60"/>
      <c r="I58" s="60"/>
      <c r="J58" s="60"/>
      <c r="K58" s="60"/>
      <c r="L58" s="60"/>
      <c r="M58" s="60"/>
    </row>
    <row r="59" spans="1:19" hidden="1" x14ac:dyDescent="0.2">
      <c r="A59" s="57"/>
      <c r="B59" s="57"/>
      <c r="C59" s="44"/>
      <c r="D59" s="44"/>
      <c r="E59" s="44"/>
      <c r="F59" s="44"/>
      <c r="G59" s="44"/>
      <c r="H59" s="44"/>
      <c r="I59" s="44"/>
      <c r="J59" s="44"/>
      <c r="K59" s="44"/>
      <c r="L59" s="44"/>
    </row>
    <row r="60" spans="1:19" hidden="1" x14ac:dyDescent="0.2">
      <c r="A60" s="57"/>
      <c r="B60" s="57"/>
      <c r="C60" s="44"/>
      <c r="D60" s="44"/>
      <c r="E60" s="44"/>
      <c r="F60" s="44"/>
      <c r="G60" s="44"/>
      <c r="H60" s="44"/>
      <c r="I60" s="44"/>
      <c r="J60" s="44"/>
      <c r="K60" s="44"/>
      <c r="L60" s="44"/>
    </row>
    <row r="61" spans="1:19" hidden="1" x14ac:dyDescent="0.2">
      <c r="C61" s="44"/>
      <c r="D61" s="44"/>
      <c r="E61" s="44"/>
      <c r="F61" s="44"/>
      <c r="G61" s="44"/>
      <c r="H61" s="44"/>
      <c r="I61" s="44"/>
      <c r="J61" s="44"/>
      <c r="K61" s="44"/>
      <c r="L61" s="44"/>
    </row>
    <row r="62" spans="1:19" hidden="1" x14ac:dyDescent="0.2">
      <c r="C62" s="44"/>
      <c r="D62" s="44"/>
      <c r="E62" s="44"/>
      <c r="F62" s="44"/>
      <c r="G62" s="44"/>
      <c r="H62" s="44"/>
      <c r="I62" s="44"/>
      <c r="J62" s="44"/>
      <c r="K62" s="44"/>
      <c r="L62" s="44"/>
    </row>
    <row r="63" spans="1:19" hidden="1" x14ac:dyDescent="0.2">
      <c r="C63" s="44"/>
      <c r="D63" s="44"/>
      <c r="E63" s="44"/>
      <c r="F63" s="44"/>
      <c r="G63" s="44"/>
      <c r="H63" s="44"/>
      <c r="I63" s="44"/>
      <c r="J63" s="44"/>
      <c r="K63" s="44"/>
      <c r="L63" s="44"/>
    </row>
    <row r="64" spans="1:19" hidden="1" x14ac:dyDescent="0.2">
      <c r="C64" s="44"/>
      <c r="D64" s="44"/>
      <c r="E64" s="44"/>
      <c r="F64" s="44"/>
      <c r="G64" s="44"/>
      <c r="H64" s="44"/>
      <c r="I64" s="44"/>
      <c r="J64" s="44"/>
      <c r="K64" s="44"/>
      <c r="L64" s="44"/>
    </row>
    <row r="65" s="44" customFormat="1" hidden="1" x14ac:dyDescent="0.2"/>
    <row r="66" s="44" customFormat="1" hidden="1" x14ac:dyDescent="0.2"/>
    <row r="67" s="44" customFormat="1" hidden="1" x14ac:dyDescent="0.2"/>
    <row r="68" s="44" customFormat="1" hidden="1" x14ac:dyDescent="0.2"/>
    <row r="69" s="44" customFormat="1" hidden="1" x14ac:dyDescent="0.2"/>
    <row r="70" s="44" customFormat="1" hidden="1" x14ac:dyDescent="0.2"/>
    <row r="71" s="44" customFormat="1" hidden="1" x14ac:dyDescent="0.2"/>
    <row r="72" s="44" customFormat="1" hidden="1" x14ac:dyDescent="0.2"/>
    <row r="73" s="44" customFormat="1" hidden="1" x14ac:dyDescent="0.2"/>
    <row r="74" s="44" customFormat="1" hidden="1" x14ac:dyDescent="0.2"/>
    <row r="75" s="44" customFormat="1" hidden="1" x14ac:dyDescent="0.2"/>
    <row r="76" s="44" customFormat="1" hidden="1" x14ac:dyDescent="0.2"/>
    <row r="77" s="44" customFormat="1" hidden="1" x14ac:dyDescent="0.2"/>
    <row r="78" s="44" customFormat="1" hidden="1" x14ac:dyDescent="0.2"/>
    <row r="79" s="44" customFormat="1" hidden="1" x14ac:dyDescent="0.2"/>
    <row r="80" s="44" customFormat="1" hidden="1" x14ac:dyDescent="0.2"/>
    <row r="81" s="44" customFormat="1" hidden="1" x14ac:dyDescent="0.2"/>
    <row r="82" s="44" customFormat="1" hidden="1" x14ac:dyDescent="0.2"/>
    <row r="83" s="44" customFormat="1" hidden="1" x14ac:dyDescent="0.2"/>
    <row r="84" s="44" customFormat="1" hidden="1" x14ac:dyDescent="0.2"/>
    <row r="85" s="44" customFormat="1" hidden="1" x14ac:dyDescent="0.2"/>
    <row r="86" s="44" customFormat="1" hidden="1" x14ac:dyDescent="0.2"/>
    <row r="87" s="44" customFormat="1" hidden="1" x14ac:dyDescent="0.2"/>
    <row r="88" s="44" customFormat="1" hidden="1" x14ac:dyDescent="0.2"/>
    <row r="89" s="44" customFormat="1" hidden="1" x14ac:dyDescent="0.2"/>
    <row r="90" s="44" customFormat="1" hidden="1" x14ac:dyDescent="0.2"/>
    <row r="91" s="44" customFormat="1" hidden="1" x14ac:dyDescent="0.2"/>
    <row r="92" s="44" customFormat="1" hidden="1" x14ac:dyDescent="0.2"/>
    <row r="93" s="44" customFormat="1" hidden="1" x14ac:dyDescent="0.2"/>
    <row r="94" s="44" customFormat="1" hidden="1" x14ac:dyDescent="0.2"/>
    <row r="95" s="44" customFormat="1" hidden="1" x14ac:dyDescent="0.2"/>
    <row r="96" s="44" customFormat="1" hidden="1" x14ac:dyDescent="0.2"/>
    <row r="97" s="44" customFormat="1" hidden="1" x14ac:dyDescent="0.2"/>
    <row r="98" s="44" customFormat="1" hidden="1" x14ac:dyDescent="0.2"/>
    <row r="99" s="44" customFormat="1" hidden="1" x14ac:dyDescent="0.2"/>
    <row r="100" s="44" customFormat="1" hidden="1" x14ac:dyDescent="0.2"/>
    <row r="101" s="44" customFormat="1" hidden="1" x14ac:dyDescent="0.2"/>
    <row r="102" s="44" customFormat="1" hidden="1" x14ac:dyDescent="0.2"/>
    <row r="103" s="44" customFormat="1" hidden="1" x14ac:dyDescent="0.2"/>
    <row r="104" s="44" customFormat="1" hidden="1" x14ac:dyDescent="0.2"/>
    <row r="105" s="44" customFormat="1" hidden="1" x14ac:dyDescent="0.2"/>
    <row r="106" s="44" customFormat="1" hidden="1" x14ac:dyDescent="0.2"/>
    <row r="107" s="44" customFormat="1" hidden="1" x14ac:dyDescent="0.2"/>
    <row r="108" s="44" customFormat="1" hidden="1" x14ac:dyDescent="0.2"/>
    <row r="109" s="44" customFormat="1" hidden="1" x14ac:dyDescent="0.2"/>
    <row r="110" s="44" customFormat="1" hidden="1" x14ac:dyDescent="0.2"/>
    <row r="111" s="44" customFormat="1" hidden="1" x14ac:dyDescent="0.2"/>
    <row r="112" s="44" customFormat="1" hidden="1" x14ac:dyDescent="0.2"/>
    <row r="113" s="44" customFormat="1" hidden="1" x14ac:dyDescent="0.2"/>
    <row r="114" s="44" customFormat="1" hidden="1" x14ac:dyDescent="0.2"/>
    <row r="115" s="44" customFormat="1" hidden="1" x14ac:dyDescent="0.2"/>
    <row r="116" s="44" customFormat="1" hidden="1" x14ac:dyDescent="0.2"/>
    <row r="117" s="44" customFormat="1" hidden="1" x14ac:dyDescent="0.2"/>
    <row r="118" s="44" customFormat="1" hidden="1" x14ac:dyDescent="0.2"/>
    <row r="119" s="44" customFormat="1" hidden="1" x14ac:dyDescent="0.2"/>
    <row r="120" s="44" customFormat="1" hidden="1" x14ac:dyDescent="0.2"/>
    <row r="121" s="44" customFormat="1" hidden="1" x14ac:dyDescent="0.2"/>
    <row r="122" s="44" customFormat="1" hidden="1" x14ac:dyDescent="0.2"/>
    <row r="123" s="44" customFormat="1" hidden="1" x14ac:dyDescent="0.2"/>
    <row r="124" s="44" customFormat="1" hidden="1" x14ac:dyDescent="0.2"/>
    <row r="125" s="44" customFormat="1" hidden="1" x14ac:dyDescent="0.2"/>
    <row r="126" s="44" customFormat="1" hidden="1" x14ac:dyDescent="0.2"/>
    <row r="127" s="44" customFormat="1" hidden="1" x14ac:dyDescent="0.2"/>
    <row r="128" s="44" customFormat="1" hidden="1" x14ac:dyDescent="0.2"/>
    <row r="129" s="44" customFormat="1" hidden="1" x14ac:dyDescent="0.2"/>
    <row r="130" s="44" customFormat="1" hidden="1" x14ac:dyDescent="0.2"/>
    <row r="131" s="44" customFormat="1" hidden="1" x14ac:dyDescent="0.2"/>
    <row r="132" s="44" customFormat="1" hidden="1" x14ac:dyDescent="0.2"/>
    <row r="133" s="44" customFormat="1" hidden="1" x14ac:dyDescent="0.2"/>
    <row r="134" s="44" customFormat="1" hidden="1" x14ac:dyDescent="0.2"/>
    <row r="135" s="44" customFormat="1" hidden="1" x14ac:dyDescent="0.2"/>
    <row r="136" s="44" customFormat="1" hidden="1" x14ac:dyDescent="0.2"/>
    <row r="137" s="44" customFormat="1" hidden="1" x14ac:dyDescent="0.2"/>
    <row r="138" s="44" customFormat="1" hidden="1" x14ac:dyDescent="0.2"/>
    <row r="139" s="44" customFormat="1" hidden="1" x14ac:dyDescent="0.2"/>
    <row r="140" s="44" customFormat="1" hidden="1" x14ac:dyDescent="0.2"/>
    <row r="141" s="44" customFormat="1" hidden="1" x14ac:dyDescent="0.2"/>
    <row r="142" s="44" customFormat="1" hidden="1" x14ac:dyDescent="0.2"/>
    <row r="143" s="44" customFormat="1" hidden="1" x14ac:dyDescent="0.2"/>
    <row r="144" s="44" customFormat="1" hidden="1" x14ac:dyDescent="0.2"/>
    <row r="145" s="44" customFormat="1" hidden="1" x14ac:dyDescent="0.2"/>
    <row r="146" s="44" customFormat="1" hidden="1" x14ac:dyDescent="0.2"/>
    <row r="147" s="44" customFormat="1" hidden="1" x14ac:dyDescent="0.2"/>
    <row r="148" s="44" customFormat="1" hidden="1" x14ac:dyDescent="0.2"/>
    <row r="149" s="44" customFormat="1" hidden="1" x14ac:dyDescent="0.2"/>
    <row r="150" s="44" customFormat="1" hidden="1" x14ac:dyDescent="0.2"/>
    <row r="151" s="44" customFormat="1" hidden="1" x14ac:dyDescent="0.2"/>
    <row r="152" s="44" customFormat="1" hidden="1" x14ac:dyDescent="0.2"/>
    <row r="153" s="44" customFormat="1" hidden="1" x14ac:dyDescent="0.2"/>
    <row r="154" s="44" customFormat="1" hidden="1" x14ac:dyDescent="0.2"/>
    <row r="155" s="44" customFormat="1" hidden="1" x14ac:dyDescent="0.2"/>
    <row r="156" s="44" customFormat="1" hidden="1" x14ac:dyDescent="0.2"/>
    <row r="157" s="44" customFormat="1" hidden="1" x14ac:dyDescent="0.2"/>
    <row r="158" s="44" customFormat="1" hidden="1" x14ac:dyDescent="0.2"/>
    <row r="159" s="44" customFormat="1" hidden="1" x14ac:dyDescent="0.2"/>
    <row r="160" s="44" customFormat="1" hidden="1" x14ac:dyDescent="0.2"/>
    <row r="161" s="44" customFormat="1" hidden="1" x14ac:dyDescent="0.2"/>
    <row r="162" s="44" customFormat="1" hidden="1" x14ac:dyDescent="0.2"/>
    <row r="163" s="44" customFormat="1" hidden="1" x14ac:dyDescent="0.2"/>
    <row r="164" s="44" customFormat="1" hidden="1" x14ac:dyDescent="0.2"/>
    <row r="165" s="44" customFormat="1" hidden="1" x14ac:dyDescent="0.2"/>
    <row r="166" s="44" customFormat="1" hidden="1" x14ac:dyDescent="0.2"/>
    <row r="167" s="44" customFormat="1" hidden="1" x14ac:dyDescent="0.2"/>
    <row r="168" s="44" customFormat="1" hidden="1" x14ac:dyDescent="0.2"/>
    <row r="169" s="44" customFormat="1" hidden="1" x14ac:dyDescent="0.2"/>
    <row r="170" s="44" customFormat="1" hidden="1" x14ac:dyDescent="0.2"/>
    <row r="171" s="44" customFormat="1" hidden="1" x14ac:dyDescent="0.2"/>
    <row r="172" s="44" customFormat="1" hidden="1" x14ac:dyDescent="0.2"/>
    <row r="173" s="44" customFormat="1" hidden="1" x14ac:dyDescent="0.2"/>
    <row r="174" s="44" customFormat="1" hidden="1" x14ac:dyDescent="0.2"/>
    <row r="175" s="44" customFormat="1" hidden="1" x14ac:dyDescent="0.2"/>
    <row r="176" s="44" customFormat="1" hidden="1" x14ac:dyDescent="0.2"/>
    <row r="177" s="44" customFormat="1" hidden="1" x14ac:dyDescent="0.2"/>
    <row r="178" s="44" customFormat="1" hidden="1" x14ac:dyDescent="0.2"/>
    <row r="179" s="44" customFormat="1" hidden="1" x14ac:dyDescent="0.2"/>
    <row r="180" s="44" customFormat="1" hidden="1" x14ac:dyDescent="0.2"/>
    <row r="181" s="44" customFormat="1" hidden="1" x14ac:dyDescent="0.2"/>
    <row r="182" s="44" customFormat="1" hidden="1" x14ac:dyDescent="0.2"/>
    <row r="183" s="44" customFormat="1" hidden="1" x14ac:dyDescent="0.2"/>
    <row r="184" s="44" customFormat="1" hidden="1" x14ac:dyDescent="0.2"/>
    <row r="185" s="44" customFormat="1" hidden="1" x14ac:dyDescent="0.2"/>
    <row r="186" s="44" customFormat="1" hidden="1" x14ac:dyDescent="0.2"/>
    <row r="187" s="44" customFormat="1" hidden="1" x14ac:dyDescent="0.2"/>
    <row r="188" s="44" customFormat="1" hidden="1" x14ac:dyDescent="0.2"/>
    <row r="189" s="44" customFormat="1" hidden="1" x14ac:dyDescent="0.2"/>
    <row r="190" s="44" customFormat="1" hidden="1" x14ac:dyDescent="0.2"/>
    <row r="191" s="44" customFormat="1" hidden="1" x14ac:dyDescent="0.2"/>
    <row r="192" s="44" customFormat="1" hidden="1" x14ac:dyDescent="0.2"/>
    <row r="193" s="44" customFormat="1" hidden="1" x14ac:dyDescent="0.2"/>
    <row r="194" s="44" customFormat="1" hidden="1" x14ac:dyDescent="0.2"/>
    <row r="195" s="44" customFormat="1" hidden="1" x14ac:dyDescent="0.2"/>
    <row r="196" s="44" customFormat="1" hidden="1" x14ac:dyDescent="0.2"/>
    <row r="197" s="44" customFormat="1" hidden="1" x14ac:dyDescent="0.2"/>
    <row r="198" s="44" customFormat="1" hidden="1" x14ac:dyDescent="0.2"/>
    <row r="199" s="44" customFormat="1" hidden="1" x14ac:dyDescent="0.2"/>
    <row r="200" s="44" customFormat="1" hidden="1" x14ac:dyDescent="0.2"/>
    <row r="201" s="44" customFormat="1" hidden="1" x14ac:dyDescent="0.2"/>
    <row r="202" s="44" customFormat="1" hidden="1" x14ac:dyDescent="0.2"/>
    <row r="203" s="44" customFormat="1" hidden="1" x14ac:dyDescent="0.2"/>
    <row r="204" s="44" customFormat="1" hidden="1" x14ac:dyDescent="0.2"/>
    <row r="205" s="44" customFormat="1" hidden="1" x14ac:dyDescent="0.2"/>
    <row r="206" s="44" customFormat="1" hidden="1" x14ac:dyDescent="0.2"/>
    <row r="207" s="44" customFormat="1" hidden="1" x14ac:dyDescent="0.2"/>
    <row r="208" s="44" customFormat="1" hidden="1" x14ac:dyDescent="0.2"/>
    <row r="209" s="44" customFormat="1" hidden="1" x14ac:dyDescent="0.2"/>
    <row r="210" s="44" customFormat="1" hidden="1" x14ac:dyDescent="0.2"/>
    <row r="211" s="44" customFormat="1" hidden="1" x14ac:dyDescent="0.2"/>
    <row r="212" s="44" customFormat="1" hidden="1" x14ac:dyDescent="0.2"/>
    <row r="213" s="44" customFormat="1" hidden="1" x14ac:dyDescent="0.2"/>
    <row r="214" s="44" customFormat="1" hidden="1" x14ac:dyDescent="0.2"/>
    <row r="215" s="44" customFormat="1" hidden="1" x14ac:dyDescent="0.2"/>
    <row r="216" s="44" customFormat="1" hidden="1" x14ac:dyDescent="0.2"/>
    <row r="217" s="44" customFormat="1" hidden="1" x14ac:dyDescent="0.2"/>
    <row r="218" s="44" customFormat="1" hidden="1" x14ac:dyDescent="0.2"/>
    <row r="219" s="44" customFormat="1" hidden="1" x14ac:dyDescent="0.2"/>
    <row r="220" s="44" customFormat="1" hidden="1" x14ac:dyDescent="0.2"/>
    <row r="221" s="44" customFormat="1" hidden="1" x14ac:dyDescent="0.2"/>
    <row r="222" s="44" customFormat="1" hidden="1" x14ac:dyDescent="0.2"/>
    <row r="223" s="44" customFormat="1" hidden="1" x14ac:dyDescent="0.2"/>
    <row r="224" s="44" customFormat="1" hidden="1" x14ac:dyDescent="0.2"/>
    <row r="225" spans="3:12" hidden="1" x14ac:dyDescent="0.2">
      <c r="C225" s="44"/>
      <c r="D225" s="44"/>
      <c r="E225" s="44"/>
      <c r="F225" s="44"/>
      <c r="G225" s="44"/>
      <c r="H225" s="44"/>
      <c r="I225" s="44"/>
      <c r="J225" s="44"/>
      <c r="K225" s="44"/>
      <c r="L225" s="44"/>
    </row>
    <row r="226" spans="3:12" hidden="1" x14ac:dyDescent="0.2">
      <c r="C226" s="44"/>
      <c r="D226" s="44"/>
      <c r="E226" s="44"/>
      <c r="F226" s="44"/>
      <c r="G226" s="44"/>
      <c r="H226" s="44"/>
      <c r="I226" s="44"/>
      <c r="J226" s="44"/>
      <c r="K226" s="44"/>
      <c r="L226" s="44"/>
    </row>
    <row r="227" spans="3:12" hidden="1" x14ac:dyDescent="0.2">
      <c r="C227" s="44"/>
      <c r="D227" s="44"/>
      <c r="E227" s="44"/>
      <c r="F227" s="44"/>
      <c r="G227" s="44"/>
      <c r="H227" s="44"/>
      <c r="I227" s="44"/>
      <c r="J227" s="44"/>
      <c r="K227" s="44"/>
      <c r="L227" s="44"/>
    </row>
    <row r="228" spans="3:12" hidden="1" x14ac:dyDescent="0.2">
      <c r="C228" s="44"/>
      <c r="D228" s="44"/>
      <c r="E228" s="44"/>
      <c r="F228" s="44"/>
      <c r="G228" s="44"/>
      <c r="H228" s="44"/>
      <c r="I228" s="44"/>
      <c r="J228" s="44"/>
      <c r="K228" s="44"/>
      <c r="L228" s="44"/>
    </row>
    <row r="229" spans="3:12" hidden="1" x14ac:dyDescent="0.2">
      <c r="C229" s="44"/>
      <c r="D229" s="44"/>
      <c r="E229" s="44"/>
      <c r="F229" s="44"/>
      <c r="G229" s="44"/>
      <c r="H229" s="44"/>
      <c r="I229" s="44"/>
      <c r="J229" s="44"/>
      <c r="K229" s="44"/>
      <c r="L229" s="44"/>
    </row>
    <row r="230" spans="3:12" hidden="1" x14ac:dyDescent="0.2">
      <c r="C230" s="44"/>
      <c r="D230" s="44"/>
      <c r="E230" s="44"/>
      <c r="F230" s="44"/>
      <c r="G230" s="44"/>
      <c r="H230" s="44"/>
      <c r="I230" s="44"/>
      <c r="J230" s="44"/>
      <c r="K230" s="44"/>
      <c r="L230" s="44"/>
    </row>
    <row r="231" spans="3:12" hidden="1" x14ac:dyDescent="0.2">
      <c r="C231" s="44"/>
      <c r="D231" s="44"/>
      <c r="E231" s="44"/>
      <c r="F231" s="44"/>
      <c r="G231" s="44"/>
      <c r="H231" s="44"/>
      <c r="I231" s="44"/>
      <c r="J231" s="44"/>
      <c r="K231" s="44"/>
      <c r="L231" s="44"/>
    </row>
    <row r="232" spans="3:12" hidden="1" x14ac:dyDescent="0.2">
      <c r="C232" s="44"/>
      <c r="D232" s="44"/>
      <c r="E232" s="44"/>
      <c r="F232" s="44"/>
      <c r="G232" s="44"/>
      <c r="H232" s="44"/>
      <c r="I232" s="44"/>
      <c r="J232" s="44"/>
      <c r="K232" s="44"/>
      <c r="L232" s="44"/>
    </row>
    <row r="233" spans="3:12" hidden="1" x14ac:dyDescent="0.2">
      <c r="C233" s="44"/>
      <c r="D233" s="44"/>
      <c r="E233" s="44"/>
      <c r="F233" s="44"/>
      <c r="G233" s="44"/>
      <c r="H233" s="44"/>
      <c r="I233" s="44"/>
      <c r="J233" s="44"/>
      <c r="K233" s="44"/>
      <c r="L233" s="44"/>
    </row>
    <row r="234" spans="3:12" hidden="1" x14ac:dyDescent="0.2">
      <c r="C234" s="44"/>
      <c r="D234" s="44"/>
      <c r="E234" s="44"/>
      <c r="F234" s="44"/>
      <c r="G234" s="44"/>
      <c r="H234" s="44"/>
      <c r="I234" s="44"/>
      <c r="J234" s="44"/>
      <c r="K234" s="44"/>
      <c r="L234" s="44"/>
    </row>
    <row r="235" spans="3:12" hidden="1" x14ac:dyDescent="0.2">
      <c r="C235" s="44"/>
      <c r="D235" s="44"/>
      <c r="E235" s="44"/>
      <c r="F235" s="44"/>
      <c r="G235" s="44"/>
      <c r="H235" s="44"/>
      <c r="I235" s="44"/>
      <c r="J235" s="44"/>
      <c r="K235" s="44"/>
      <c r="L235" s="44"/>
    </row>
    <row r="236" spans="3:12" hidden="1" x14ac:dyDescent="0.2">
      <c r="C236" s="44"/>
      <c r="D236" s="44"/>
      <c r="E236" s="44"/>
      <c r="F236" s="44"/>
      <c r="G236" s="44"/>
      <c r="H236" s="44"/>
      <c r="I236" s="44"/>
      <c r="J236" s="44"/>
      <c r="K236" s="44"/>
      <c r="L236" s="44"/>
    </row>
    <row r="237" spans="3:12" hidden="1" x14ac:dyDescent="0.2">
      <c r="C237" s="44"/>
      <c r="D237" s="44"/>
      <c r="E237" s="44"/>
      <c r="F237" s="44"/>
      <c r="G237" s="44"/>
      <c r="H237" s="44"/>
      <c r="I237" s="44"/>
      <c r="J237" s="44"/>
      <c r="K237" s="44"/>
      <c r="L237" s="44"/>
    </row>
    <row r="238" spans="3:12" hidden="1" x14ac:dyDescent="0.2">
      <c r="C238" s="44"/>
      <c r="D238" s="44"/>
      <c r="E238" s="44"/>
      <c r="F238" s="44"/>
      <c r="G238" s="44"/>
      <c r="H238" s="44"/>
      <c r="I238" s="44"/>
      <c r="J238" s="44"/>
      <c r="K238" s="44"/>
      <c r="L238" s="44"/>
    </row>
    <row r="239" spans="3:12" hidden="1" x14ac:dyDescent="0.2">
      <c r="C239" s="44"/>
      <c r="D239" s="44"/>
      <c r="E239" s="44"/>
      <c r="F239" s="44"/>
      <c r="G239" s="44"/>
      <c r="H239" s="44"/>
      <c r="I239" s="44"/>
      <c r="J239" s="44"/>
      <c r="K239" s="44"/>
      <c r="L239" s="44"/>
    </row>
    <row r="240" spans="3:12" x14ac:dyDescent="0.2"/>
    <row r="241" x14ac:dyDescent="0.2"/>
    <row r="242" x14ac:dyDescent="0.2"/>
  </sheetData>
  <sheetProtection algorithmName="SHA-512" hashValue="sF1ZhSGOTwRKlCwnz7tU4H3kMdv2I2kQsocSVMxFND/ab33x4fm4qcm1op/EQ9MBL9p17sHwVmDOU/qVbTMVHg==" saltValue="Zoksevkyc4eQzhrsSPq0mA==" spinCount="100000" sheet="1" selectLockedCells="1"/>
  <mergeCells count="18">
    <mergeCell ref="C4:I4"/>
    <mergeCell ref="C18:C19"/>
    <mergeCell ref="C5:K5"/>
    <mergeCell ref="E51:E52"/>
    <mergeCell ref="K9:L11"/>
    <mergeCell ref="C53:C54"/>
    <mergeCell ref="E53:E54"/>
    <mergeCell ref="C51:C52"/>
    <mergeCell ref="C31:C32"/>
    <mergeCell ref="C33:C34"/>
    <mergeCell ref="C35:C36"/>
    <mergeCell ref="C37:C38"/>
    <mergeCell ref="C43:C44"/>
    <mergeCell ref="C41:C42"/>
    <mergeCell ref="C39:C40"/>
    <mergeCell ref="C49:C50"/>
    <mergeCell ref="C47:C48"/>
    <mergeCell ref="C45:C46"/>
  </mergeCells>
  <conditionalFormatting sqref="F18:F50">
    <cfRule type="containsBlanks" dxfId="28" priority="211">
      <formula>LEN(TRIM(F18))=0</formula>
    </cfRule>
  </conditionalFormatting>
  <conditionalFormatting sqref="H8 H10:H14">
    <cfRule type="notContainsBlanks" dxfId="27" priority="94">
      <formula>LEN(TRIM(H8))&gt;0</formula>
    </cfRule>
  </conditionalFormatting>
  <conditionalFormatting sqref="I18:I54">
    <cfRule type="cellIs" dxfId="25" priority="1" operator="equal">
      <formula>"Wert-Begründung"</formula>
    </cfRule>
    <cfRule type="cellIs" dxfId="24" priority="93" operator="equal">
      <formula>"Eingabe nicht korrekt"</formula>
    </cfRule>
    <cfRule type="cellIs" dxfId="23" priority="207" operator="equal">
      <formula>"Sollvorgabe nicht erfüllt"</formula>
    </cfRule>
    <cfRule type="cellIs" dxfId="22" priority="209" operator="equal">
      <formula>"Indikator unvollständig"</formula>
    </cfRule>
  </conditionalFormatting>
  <conditionalFormatting sqref="J9">
    <cfRule type="cellIs" dxfId="21" priority="4" operator="greaterThan">
      <formula>0</formula>
    </cfRule>
  </conditionalFormatting>
  <conditionalFormatting sqref="J10">
    <cfRule type="cellIs" dxfId="20" priority="3" operator="greaterThan">
      <formula>0</formula>
    </cfRule>
  </conditionalFormatting>
  <conditionalFormatting sqref="J11">
    <cfRule type="expression" dxfId="19" priority="2">
      <formula>$J$9+$J$10=0</formula>
    </cfRule>
  </conditionalFormatting>
  <conditionalFormatting sqref="J18:J54">
    <cfRule type="notContainsBlanks" dxfId="18" priority="6">
      <formula>LEN(TRIM(J18))&gt;0</formula>
    </cfRule>
    <cfRule type="expression" dxfId="17" priority="7">
      <formula>OR(I18="Kennzahl unvollständig",I18="Sollvorgabe nicht erfüllt",I18="Wert-Begründung")</formula>
    </cfRule>
  </conditionalFormatting>
  <dataValidations count="5">
    <dataValidation type="whole" operator="greaterThanOrEqual" allowBlank="1" showInputMessage="1" showErrorMessage="1" error="Eingabe einer ganzen Zahl." sqref="H10:H15" xr:uid="{00000000-0002-0000-0600-000000000000}">
      <formula1>0</formula1>
    </dataValidation>
    <dataValidation allowBlank="1" showInputMessage="1" showErrorMessage="1" sqref="F8" xr:uid="{00000000-0002-0000-0600-000001000000}"/>
    <dataValidation type="whole" operator="greaterThanOrEqual" allowBlank="1" showInputMessage="1" showErrorMessage="1" error="Eingabe einer ganzen Zahl, die größer oder gleich des Zählers ist." sqref="G51:G54" xr:uid="{00000000-0002-0000-0600-000004000000}">
      <formula1>F51</formula1>
    </dataValidation>
    <dataValidation type="whole" operator="greaterThanOrEqual" allowBlank="1" showInputMessage="1" showErrorMessage="1" error="Eingabe einer ganzen Zahl" sqref="F18:F54" xr:uid="{00000000-0002-0000-0600-000002000000}">
      <formula1>0</formula1>
    </dataValidation>
    <dataValidation type="textLength" operator="lessThanOrEqual" allowBlank="1" showInputMessage="1" showErrorMessage="1" error="Textlänge auf 1000 Zeichen begrenzt." sqref="J18:L54" xr:uid="{00000000-0002-0000-0600-000003000000}">
      <formula1>1000</formula1>
    </dataValidation>
  </dataValidations>
  <hyperlinks>
    <hyperlink ref="J2" location="'Vorwort &amp; Inhaltsverzeichnis'!C43" display="zurück zum Inhaltsverzeichnis" xr:uid="{00000000-0004-0000-0600-000000000000}"/>
  </hyperlinks>
  <pageMargins left="0.7" right="0.7" top="0.78740157499999996" bottom="0.78740157499999996" header="0.3" footer="0.3"/>
  <pageSetup paperSize="9" scale="63" fitToHeight="0" orientation="landscape" r:id="rId1"/>
  <ignoredErrors>
    <ignoredError sqref="E18 E20 E22 E24" numberStoredAsText="1"/>
  </ignoredErrors>
  <extLst>
    <ext xmlns:x14="http://schemas.microsoft.com/office/spreadsheetml/2009/9/main" uri="{78C0D931-6437-407d-A8EE-F0AAD7539E65}">
      <x14:conditionalFormattings>
        <x14:conditionalFormatting xmlns:xm="http://schemas.microsoft.com/office/excel/2006/main">
          <x14:cfRule type="expression" priority="97" id="{1CEE41AB-C782-4BF3-AD68-D6130EAFA5E8}">
            <xm:f>'Allgemeine Angaben'!$L$12=Hilfstabelle!$B$28</xm:f>
            <x14:dxf>
              <fill>
                <patternFill patternType="none">
                  <bgColor auto="1"/>
                </patternFill>
              </fill>
              <border>
                <left/>
                <right/>
                <top/>
                <bottom/>
                <vertical/>
                <horizontal/>
              </border>
            </x14:dxf>
          </x14:cfRule>
          <xm:sqref>F8</xm:sqref>
        </x14:conditionalFormatting>
        <x14:conditionalFormatting xmlns:xm="http://schemas.microsoft.com/office/excel/2006/main">
          <x14:cfRule type="expression" priority="99" id="{68499B1A-41BB-4510-BAD3-9727106DE3FF}">
            <xm:f>'Allgemeine Angaben'!$L$12=Hilfstabelle!$B$28</xm:f>
            <x14:dxf>
              <fill>
                <patternFill patternType="none">
                  <bgColor auto="1"/>
                </patternFill>
              </fill>
              <border>
                <left/>
                <right/>
                <top/>
                <bottom/>
                <vertical/>
                <horizontal/>
              </border>
            </x14:dxf>
          </x14:cfRule>
          <xm:sqref>F10:F15</xm:sqref>
        </x14:conditionalFormatting>
        <x14:conditionalFormatting xmlns:xm="http://schemas.microsoft.com/office/excel/2006/main">
          <x14:cfRule type="expression" priority="95" id="{75FE5296-ECC4-4B7E-AE88-4A1F9C0D0FAB}">
            <xm:f>'Allgemeine Angaben'!$L$12&lt;&gt;Hilfstabelle!$B$28</xm:f>
            <x14:dxf>
              <fill>
                <patternFill patternType="none">
                  <bgColor auto="1"/>
                </patternFill>
              </fill>
              <border>
                <left/>
                <right/>
                <top/>
                <bottom/>
                <vertical/>
                <horizontal/>
              </border>
            </x14:dxf>
          </x14:cfRule>
          <xm:sqref>H8 H10:H15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18DFA-274C-4F97-9701-B64DC1818BBF}">
  <dimension ref="A1"/>
  <sheetViews>
    <sheetView workbookViewId="0"/>
  </sheetViews>
  <sheetFormatPr baseColWidth="10" defaultRowHeight="15" x14ac:dyDescent="0.25"/>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P54"/>
  <sheetViews>
    <sheetView topLeftCell="A10" workbookViewId="0">
      <selection activeCell="F31" sqref="F31"/>
    </sheetView>
  </sheetViews>
  <sheetFormatPr baseColWidth="10" defaultColWidth="10.85546875" defaultRowHeight="12.75" x14ac:dyDescent="0.2"/>
  <cols>
    <col min="1" max="1" width="10.85546875" style="20"/>
    <col min="2" max="2" width="28.140625" style="20" bestFit="1" customWidth="1"/>
    <col min="3" max="3" width="12.28515625" style="20" bestFit="1" customWidth="1"/>
    <col min="4" max="4" width="12" style="20" bestFit="1" customWidth="1"/>
    <col min="5" max="5" width="24.85546875" style="20" bestFit="1" customWidth="1"/>
    <col min="6" max="6" width="35.140625" style="20" bestFit="1" customWidth="1"/>
    <col min="7" max="9" width="10.85546875" style="20"/>
    <col min="10" max="10" width="21.85546875" style="20" bestFit="1" customWidth="1"/>
    <col min="11" max="11" width="20.140625" style="20" customWidth="1"/>
    <col min="12" max="12" width="10.85546875" style="20"/>
    <col min="13" max="13" width="63.5703125" style="20" bestFit="1" customWidth="1"/>
    <col min="14" max="16384" width="10.85546875" style="20"/>
  </cols>
  <sheetData>
    <row r="1" spans="1:16" x14ac:dyDescent="0.2">
      <c r="J1" s="35" t="s">
        <v>132</v>
      </c>
      <c r="K1" s="35" t="s">
        <v>134</v>
      </c>
      <c r="M1" s="35" t="s">
        <v>314</v>
      </c>
      <c r="P1" s="35"/>
    </row>
    <row r="2" spans="1:16" x14ac:dyDescent="0.2">
      <c r="J2" s="191" t="s">
        <v>133</v>
      </c>
      <c r="K2" s="254" t="s">
        <v>1020</v>
      </c>
      <c r="M2" s="33" t="s">
        <v>315</v>
      </c>
    </row>
    <row r="3" spans="1:16" x14ac:dyDescent="0.2">
      <c r="D3" s="21"/>
      <c r="E3" s="21"/>
      <c r="J3" s="191" t="s">
        <v>47</v>
      </c>
      <c r="K3" s="154" t="str">
        <f>IF('Allgemeine Angaben'!L8=Hilfstabelle!D4,"Die Tabelle ist für mindestens einen Hauptoperateur (aktueller Stand zum Audit) auszufüllen. Einzutragen sind die letzten 4 Kalenderjahre. Prognosen sind nicht erforderlich.",IF('Allgemeine Angaben'!L8=Hilfstabelle!D5,"Die Tabelle ist für mindestens einen Seniorhauptoperateur (aktueller Stand zum Audit) auszufüllen. Einzutragen sind die letzten 4 Kalenderjahre. Prognosen sind nicht erforderlich.","Bitte füllen Sie die Angaben zum EndoProthetikZentrum (z. B. Zentrumsart) vollständig aus."))</f>
        <v>Bitte füllen Sie die Angaben zum EndoProthetikZentrum (z. B. Zentrumsart) vollständig aus.</v>
      </c>
      <c r="L3" s="185" t="s">
        <v>1010</v>
      </c>
      <c r="M3" s="33" t="s">
        <v>316</v>
      </c>
      <c r="P3" s="20" t="str">
        <f>IF('Allgemeine Angaben'!$L$8=Hilfstabelle!$D$4,"","HO")</f>
        <v>HO</v>
      </c>
    </row>
    <row r="4" spans="1:16" x14ac:dyDescent="0.2">
      <c r="C4" s="35" t="s">
        <v>339</v>
      </c>
      <c r="D4" s="34" t="s">
        <v>41</v>
      </c>
      <c r="E4" s="258" t="s">
        <v>936</v>
      </c>
      <c r="F4" s="191" t="s">
        <v>934</v>
      </c>
      <c r="J4" s="191"/>
      <c r="K4" s="254" t="s">
        <v>914</v>
      </c>
      <c r="M4" s="191" t="s">
        <v>342</v>
      </c>
    </row>
    <row r="5" spans="1:16" x14ac:dyDescent="0.2">
      <c r="A5" s="35" t="s">
        <v>338</v>
      </c>
      <c r="B5" s="34" t="str">
        <f>IF('Allgemeine Angaben'!$L$8=Hilfstabelle!$D$4,"HO","SHO")</f>
        <v>SHO</v>
      </c>
      <c r="D5" s="34" t="s">
        <v>42</v>
      </c>
      <c r="F5" s="191" t="s">
        <v>951</v>
      </c>
      <c r="J5" s="185"/>
      <c r="K5" s="154"/>
      <c r="M5" s="33" t="s">
        <v>317</v>
      </c>
    </row>
    <row r="6" spans="1:16" x14ac:dyDescent="0.2">
      <c r="B6" s="34" t="str">
        <f>IF('Allgemeine Angaben'!$L$8=Hilfstabelle!$D$4,"","HO")</f>
        <v>HO</v>
      </c>
      <c r="D6" s="33"/>
      <c r="F6" s="191" t="s">
        <v>935</v>
      </c>
      <c r="M6" s="33"/>
    </row>
    <row r="7" spans="1:16" x14ac:dyDescent="0.2">
      <c r="B7" s="33"/>
      <c r="F7" s="33"/>
      <c r="J7" s="35" t="s">
        <v>301</v>
      </c>
      <c r="K7" s="35" t="s">
        <v>323</v>
      </c>
      <c r="L7" s="35" t="s">
        <v>286</v>
      </c>
      <c r="M7" s="35" t="s">
        <v>322</v>
      </c>
    </row>
    <row r="8" spans="1:16" x14ac:dyDescent="0.2">
      <c r="B8" s="21"/>
      <c r="D8" s="21"/>
      <c r="J8" s="156" t="str">
        <f>IF('Allgemeine Angaben'!G19="","",'Allgemeine Angaben'!G19)</f>
        <v/>
      </c>
      <c r="K8" s="33" t="str">
        <f>IF('Allgemeine Angaben'!E19&lt;&gt;"",COUNTA('Allgemeine Angaben'!$E$19:E19),"")</f>
        <v/>
      </c>
      <c r="L8" s="157" t="str">
        <f>IF('Allgemeine Angaben'!E19="","",'Allgemeine Angaben'!E19)</f>
        <v/>
      </c>
      <c r="M8" s="33" t="str">
        <f>IFERROR(VLOOKUP(ROW(A1),$K$8:$L$32,2,0),"")</f>
        <v/>
      </c>
    </row>
    <row r="9" spans="1:16" x14ac:dyDescent="0.2">
      <c r="D9" s="21"/>
      <c r="J9" s="156" t="str">
        <f>IF('Allgemeine Angaben'!G20="","",'Allgemeine Angaben'!G20)</f>
        <v/>
      </c>
      <c r="K9" s="33" t="str">
        <f>IF('Allgemeine Angaben'!E20&lt;&gt;"",COUNTA('Allgemeine Angaben'!$E$19:E20),"")</f>
        <v/>
      </c>
      <c r="L9" s="157" t="str">
        <f>IF('Allgemeine Angaben'!E20="","",'Allgemeine Angaben'!E20)</f>
        <v/>
      </c>
      <c r="M9" s="33" t="str">
        <f>IFERROR(VLOOKUP(ROW(A2),$K$8:$L$32,2,0),"")</f>
        <v/>
      </c>
    </row>
    <row r="10" spans="1:16" x14ac:dyDescent="0.2">
      <c r="A10" s="35" t="s">
        <v>93</v>
      </c>
      <c r="B10" s="33"/>
      <c r="D10" s="21"/>
      <c r="J10" s="156" t="str">
        <f>IF('Allgemeine Angaben'!G21="","",'Allgemeine Angaben'!G21)</f>
        <v/>
      </c>
      <c r="K10" s="33" t="str">
        <f>IF('Allgemeine Angaben'!E21&lt;&gt;"",COUNTA('Allgemeine Angaben'!$E$19:E21),"")</f>
        <v/>
      </c>
      <c r="L10" s="157" t="str">
        <f>IF('Allgemeine Angaben'!E21="","",'Allgemeine Angaben'!E21)</f>
        <v/>
      </c>
      <c r="M10" s="33" t="str">
        <f>IFERROR(VLOOKUP(ROW(A3),$K$8:$L$32,2,0),"")</f>
        <v/>
      </c>
    </row>
    <row r="11" spans="1:16" x14ac:dyDescent="0.2">
      <c r="B11" s="34" t="s">
        <v>59</v>
      </c>
      <c r="J11" s="156" t="str">
        <f>IF('Allgemeine Angaben'!G22="","",'Allgemeine Angaben'!G22)</f>
        <v/>
      </c>
      <c r="K11" s="33" t="str">
        <f>IF('Allgemeine Angaben'!E22&lt;&gt;"",COUNTA('Allgemeine Angaben'!$E$19:E22),"")</f>
        <v/>
      </c>
      <c r="L11" s="157" t="str">
        <f>IF('Allgemeine Angaben'!E22="","",'Allgemeine Angaben'!E22)</f>
        <v/>
      </c>
      <c r="M11" s="33" t="str">
        <f>IFERROR(VLOOKUP(ROW(#REF!),$K$8:$L$32,2,0),"")</f>
        <v/>
      </c>
    </row>
    <row r="12" spans="1:16" x14ac:dyDescent="0.2">
      <c r="J12" s="156" t="str">
        <f>IF('Allgemeine Angaben'!G23="","",'Allgemeine Angaben'!G23)</f>
        <v/>
      </c>
      <c r="K12" s="33" t="str">
        <f>IF('Allgemeine Angaben'!E23&lt;&gt;"",COUNTA('Allgemeine Angaben'!$E$19:E23),"")</f>
        <v/>
      </c>
      <c r="L12" s="157" t="str">
        <f>IF('Allgemeine Angaben'!E23="","",'Allgemeine Angaben'!E23)</f>
        <v/>
      </c>
      <c r="M12" s="33" t="str">
        <f t="shared" ref="M12:M32" si="0">IFERROR(VLOOKUP(ROW(A5),$K$8:$L$32,2,0),"")</f>
        <v/>
      </c>
    </row>
    <row r="13" spans="1:16" x14ac:dyDescent="0.2">
      <c r="J13" s="156" t="str">
        <f>IF('Allgemeine Angaben'!G24="","",'Allgemeine Angaben'!G24)</f>
        <v/>
      </c>
      <c r="K13" s="33" t="str">
        <f>IF('Allgemeine Angaben'!E24&lt;&gt;"",COUNTA('Allgemeine Angaben'!$E$19:E24),"")</f>
        <v/>
      </c>
      <c r="L13" s="157" t="str">
        <f>IF('Allgemeine Angaben'!E24="","",'Allgemeine Angaben'!E24)</f>
        <v/>
      </c>
      <c r="M13" s="33" t="str">
        <f t="shared" si="0"/>
        <v/>
      </c>
    </row>
    <row r="14" spans="1:16" x14ac:dyDescent="0.2">
      <c r="A14" s="35" t="s">
        <v>93</v>
      </c>
      <c r="B14" s="33" t="s">
        <v>46</v>
      </c>
      <c r="J14" s="156" t="str">
        <f>IF('Allgemeine Angaben'!G25="","",'Allgemeine Angaben'!G25)</f>
        <v/>
      </c>
      <c r="K14" s="33" t="str">
        <f>IF('Allgemeine Angaben'!E25&lt;&gt;"",COUNTA('Allgemeine Angaben'!$E$19:E25),"")</f>
        <v/>
      </c>
      <c r="L14" s="157" t="str">
        <f>IF('Allgemeine Angaben'!E25="","",'Allgemeine Angaben'!E25)</f>
        <v/>
      </c>
      <c r="M14" s="33" t="str">
        <f t="shared" si="0"/>
        <v/>
      </c>
    </row>
    <row r="15" spans="1:16" x14ac:dyDescent="0.2">
      <c r="B15" s="33" t="s">
        <v>47</v>
      </c>
      <c r="D15" s="35"/>
      <c r="J15" s="156" t="str">
        <f>IF('Allgemeine Angaben'!G26="","",'Allgemeine Angaben'!G26)</f>
        <v/>
      </c>
      <c r="K15" s="33" t="str">
        <f>IF('Allgemeine Angaben'!E26&lt;&gt;"",COUNTA('Allgemeine Angaben'!$E$19:E26),"")</f>
        <v/>
      </c>
      <c r="L15" s="157" t="str">
        <f>IF('Allgemeine Angaben'!E26="","",'Allgemeine Angaben'!E26)</f>
        <v/>
      </c>
      <c r="M15" s="33" t="str">
        <f t="shared" si="0"/>
        <v/>
      </c>
    </row>
    <row r="16" spans="1:16" x14ac:dyDescent="0.2">
      <c r="B16" s="33"/>
      <c r="J16" s="156" t="str">
        <f>IF('Allgemeine Angaben'!G27="","",'Allgemeine Angaben'!G27)</f>
        <v/>
      </c>
      <c r="K16" s="33" t="str">
        <f>IF('Allgemeine Angaben'!E27&lt;&gt;"",COUNTA('Allgemeine Angaben'!$E$19:E27),"")</f>
        <v/>
      </c>
      <c r="L16" s="157" t="str">
        <f>IF('Allgemeine Angaben'!E27="","",'Allgemeine Angaben'!E27)</f>
        <v/>
      </c>
      <c r="M16" s="33" t="str">
        <f t="shared" si="0"/>
        <v/>
      </c>
    </row>
    <row r="17" spans="1:13" x14ac:dyDescent="0.2">
      <c r="J17" s="156" t="str">
        <f>IF('Allgemeine Angaben'!G28="","",'Allgemeine Angaben'!G28)</f>
        <v/>
      </c>
      <c r="K17" s="33" t="str">
        <f>IF('Allgemeine Angaben'!E28&lt;&gt;"",COUNTA('Allgemeine Angaben'!$E$19:E28),"")</f>
        <v/>
      </c>
      <c r="L17" s="157" t="str">
        <f>IF('Allgemeine Angaben'!E28="","",'Allgemeine Angaben'!E28)</f>
        <v/>
      </c>
      <c r="M17" s="33" t="str">
        <f t="shared" si="0"/>
        <v/>
      </c>
    </row>
    <row r="18" spans="1:13" x14ac:dyDescent="0.2">
      <c r="J18" s="156" t="str">
        <f>IF('Allgemeine Angaben'!G29="","",'Allgemeine Angaben'!G29)</f>
        <v/>
      </c>
      <c r="K18" s="33" t="str">
        <f>IF('Allgemeine Angaben'!E29&lt;&gt;"",COUNTA('Allgemeine Angaben'!$E$19:E29),"")</f>
        <v/>
      </c>
      <c r="L18" s="157" t="str">
        <f>IF('Allgemeine Angaben'!E29="","",'Allgemeine Angaben'!E29)</f>
        <v/>
      </c>
      <c r="M18" s="33" t="str">
        <f t="shared" si="0"/>
        <v/>
      </c>
    </row>
    <row r="19" spans="1:13" x14ac:dyDescent="0.2">
      <c r="D19" s="35" t="s">
        <v>324</v>
      </c>
      <c r="E19" s="33" t="s">
        <v>325</v>
      </c>
      <c r="J19" s="156" t="str">
        <f>IF('Allgemeine Angaben'!G30="","",'Allgemeine Angaben'!G30)</f>
        <v/>
      </c>
      <c r="K19" s="33" t="str">
        <f>IF('Allgemeine Angaben'!E30&lt;&gt;"",COUNTA('Allgemeine Angaben'!$E$19:E30),"")</f>
        <v/>
      </c>
      <c r="L19" s="157" t="str">
        <f>IF('Allgemeine Angaben'!E30="","",'Allgemeine Angaben'!E30)</f>
        <v/>
      </c>
      <c r="M19" s="33" t="str">
        <f t="shared" si="0"/>
        <v/>
      </c>
    </row>
    <row r="20" spans="1:13" x14ac:dyDescent="0.2">
      <c r="E20" s="33" t="s">
        <v>326</v>
      </c>
      <c r="J20" s="156" t="str">
        <f>IF('Allgemeine Angaben'!G31="","",'Allgemeine Angaben'!G31)</f>
        <v/>
      </c>
      <c r="K20" s="33" t="str">
        <f>IF('Allgemeine Angaben'!E31&lt;&gt;"",COUNTA('Allgemeine Angaben'!$E$19:E31),"")</f>
        <v/>
      </c>
      <c r="L20" s="157" t="str">
        <f>IF('Allgemeine Angaben'!E31="","",'Allgemeine Angaben'!E31)</f>
        <v/>
      </c>
      <c r="M20" s="33" t="str">
        <f t="shared" si="0"/>
        <v/>
      </c>
    </row>
    <row r="21" spans="1:13" x14ac:dyDescent="0.2">
      <c r="E21" s="191" t="s">
        <v>1009</v>
      </c>
      <c r="J21" s="156" t="str">
        <f>IF('Allgemeine Angaben'!G32="","",'Allgemeine Angaben'!G32)</f>
        <v/>
      </c>
      <c r="K21" s="33" t="str">
        <f>IF('Allgemeine Angaben'!E32&lt;&gt;"",COUNTA('Allgemeine Angaben'!$E$19:E32),"")</f>
        <v/>
      </c>
      <c r="L21" s="157" t="str">
        <f>IF('Allgemeine Angaben'!E32="","",'Allgemeine Angaben'!E32)</f>
        <v/>
      </c>
      <c r="M21" s="33" t="str">
        <f t="shared" si="0"/>
        <v/>
      </c>
    </row>
    <row r="22" spans="1:13" x14ac:dyDescent="0.2">
      <c r="E22" s="33" t="s">
        <v>327</v>
      </c>
      <c r="J22" s="156" t="str">
        <f>IF('Allgemeine Angaben'!G33="","",'Allgemeine Angaben'!G33)</f>
        <v/>
      </c>
      <c r="K22" s="33" t="str">
        <f>IF('Allgemeine Angaben'!E33&lt;&gt;"",COUNTA('Allgemeine Angaben'!$E$19:E33),"")</f>
        <v/>
      </c>
      <c r="L22" s="157" t="str">
        <f>IF('Allgemeine Angaben'!E33="","",'Allgemeine Angaben'!E33)</f>
        <v/>
      </c>
      <c r="M22" s="33" t="str">
        <f t="shared" si="0"/>
        <v/>
      </c>
    </row>
    <row r="23" spans="1:13" x14ac:dyDescent="0.2">
      <c r="E23" s="155" t="s">
        <v>328</v>
      </c>
      <c r="J23" s="156" t="str">
        <f>IF('Allgemeine Angaben'!G34="","",'Allgemeine Angaben'!G34)</f>
        <v/>
      </c>
      <c r="K23" s="33" t="str">
        <f>IF('Allgemeine Angaben'!E34&lt;&gt;"",COUNTA('Allgemeine Angaben'!$E$19:E34),"")</f>
        <v/>
      </c>
      <c r="L23" s="157" t="str">
        <f>IF('Allgemeine Angaben'!E34="","",'Allgemeine Angaben'!E34)</f>
        <v/>
      </c>
      <c r="M23" s="33" t="str">
        <f t="shared" si="0"/>
        <v/>
      </c>
    </row>
    <row r="24" spans="1:13" x14ac:dyDescent="0.2">
      <c r="E24" s="33"/>
      <c r="J24" s="156" t="str">
        <f>IF('Allgemeine Angaben'!G35="","",'Allgemeine Angaben'!G35)</f>
        <v/>
      </c>
      <c r="K24" s="33" t="str">
        <f>IF('Allgemeine Angaben'!E35&lt;&gt;"",COUNTA('Allgemeine Angaben'!$E$19:E35),"")</f>
        <v/>
      </c>
      <c r="L24" s="157" t="str">
        <f>IF('Allgemeine Angaben'!E35="","",'Allgemeine Angaben'!E35)</f>
        <v/>
      </c>
      <c r="M24" s="33" t="str">
        <f t="shared" si="0"/>
        <v/>
      </c>
    </row>
    <row r="25" spans="1:13" x14ac:dyDescent="0.2">
      <c r="J25" s="156" t="str">
        <f>IF('Allgemeine Angaben'!G36="","",'Allgemeine Angaben'!G36)</f>
        <v/>
      </c>
      <c r="K25" s="33" t="str">
        <f>IF('Allgemeine Angaben'!E36&lt;&gt;"",COUNTA('Allgemeine Angaben'!$E$19:E36),"")</f>
        <v/>
      </c>
      <c r="L25" s="157" t="str">
        <f>IF('Allgemeine Angaben'!E36="","",'Allgemeine Angaben'!E36)</f>
        <v/>
      </c>
      <c r="M25" s="33" t="str">
        <f t="shared" si="0"/>
        <v/>
      </c>
    </row>
    <row r="26" spans="1:13" x14ac:dyDescent="0.2">
      <c r="A26" s="35" t="s">
        <v>94</v>
      </c>
      <c r="B26" s="33"/>
      <c r="D26" s="35"/>
      <c r="E26" s="342"/>
      <c r="J26" s="156" t="str">
        <f>IF('Allgemeine Angaben'!G37="","",'Allgemeine Angaben'!G37)</f>
        <v/>
      </c>
      <c r="K26" s="33" t="str">
        <f>IF('Allgemeine Angaben'!E37&lt;&gt;"",COUNTA('Allgemeine Angaben'!$E$19:E37),"")</f>
        <v/>
      </c>
      <c r="L26" s="157" t="str">
        <f>IF('Allgemeine Angaben'!E37="","",'Allgemeine Angaben'!E37)</f>
        <v/>
      </c>
      <c r="M26" s="33" t="str">
        <f t="shared" si="0"/>
        <v/>
      </c>
    </row>
    <row r="27" spans="1:13" x14ac:dyDescent="0.2">
      <c r="E27" s="342"/>
      <c r="J27" s="156" t="str">
        <f>IF('Allgemeine Angaben'!G38="","",'Allgemeine Angaben'!G38)</f>
        <v/>
      </c>
      <c r="K27" s="33" t="str">
        <f>IF('Allgemeine Angaben'!E38&lt;&gt;"",COUNTA('Allgemeine Angaben'!$E$19:E38),"")</f>
        <v/>
      </c>
      <c r="L27" s="157" t="str">
        <f>IF('Allgemeine Angaben'!E38="","",'Allgemeine Angaben'!E38)</f>
        <v/>
      </c>
      <c r="M27" s="33" t="str">
        <f t="shared" si="0"/>
        <v/>
      </c>
    </row>
    <row r="28" spans="1:13" x14ac:dyDescent="0.2">
      <c r="A28" s="35" t="s">
        <v>340</v>
      </c>
      <c r="B28" s="34" t="s">
        <v>341</v>
      </c>
      <c r="E28" s="35" t="s">
        <v>1147</v>
      </c>
      <c r="J28" s="156" t="str">
        <f>IF('Allgemeine Angaben'!G39="","",'Allgemeine Angaben'!G39)</f>
        <v/>
      </c>
      <c r="K28" s="33" t="str">
        <f>IF('Allgemeine Angaben'!E39&lt;&gt;"",COUNTA('Allgemeine Angaben'!$E$19:E39),"")</f>
        <v/>
      </c>
      <c r="L28" s="157" t="str">
        <f>IF('Allgemeine Angaben'!E39="","",'Allgemeine Angaben'!E39)</f>
        <v/>
      </c>
      <c r="M28" s="33" t="str">
        <f t="shared" si="0"/>
        <v/>
      </c>
    </row>
    <row r="29" spans="1:13" x14ac:dyDescent="0.2">
      <c r="B29" s="34" t="s">
        <v>64</v>
      </c>
      <c r="E29" s="185" t="s">
        <v>1148</v>
      </c>
      <c r="F29" s="185" t="s">
        <v>1153</v>
      </c>
      <c r="G29" s="185" t="s">
        <v>1170</v>
      </c>
      <c r="J29" s="156" t="str">
        <f>IF('Allgemeine Angaben'!G40="","",'Allgemeine Angaben'!G40)</f>
        <v/>
      </c>
      <c r="K29" s="33" t="str">
        <f>IF('Allgemeine Angaben'!E40&lt;&gt;"",COUNTA('Allgemeine Angaben'!$E$19:E40),"")</f>
        <v/>
      </c>
      <c r="L29" s="157" t="str">
        <f>IF('Allgemeine Angaben'!E40="","",'Allgemeine Angaben'!E40)</f>
        <v/>
      </c>
      <c r="M29" s="33" t="str">
        <f t="shared" si="0"/>
        <v/>
      </c>
    </row>
    <row r="30" spans="1:13" x14ac:dyDescent="0.2">
      <c r="B30" s="34" t="s">
        <v>65</v>
      </c>
      <c r="E30" s="185" t="s">
        <v>1149</v>
      </c>
      <c r="F30" s="185" t="s">
        <v>1154</v>
      </c>
      <c r="G30" s="185" t="s">
        <v>1171</v>
      </c>
      <c r="J30" s="156" t="str">
        <f>IF('Allgemeine Angaben'!G41="","",'Allgemeine Angaben'!G41)</f>
        <v/>
      </c>
      <c r="K30" s="33" t="str">
        <f>IF('Allgemeine Angaben'!E41&lt;&gt;"",COUNTA('Allgemeine Angaben'!$E$19:E41),"")</f>
        <v/>
      </c>
      <c r="L30" s="157" t="str">
        <f>IF('Allgemeine Angaben'!E41="","",'Allgemeine Angaben'!E41)</f>
        <v/>
      </c>
      <c r="M30" s="33" t="str">
        <f t="shared" si="0"/>
        <v/>
      </c>
    </row>
    <row r="31" spans="1:13" x14ac:dyDescent="0.2">
      <c r="B31" s="34" t="s">
        <v>55</v>
      </c>
      <c r="E31" s="185" t="s">
        <v>1150</v>
      </c>
      <c r="F31" s="185" t="s">
        <v>1155</v>
      </c>
      <c r="G31" s="185" t="s">
        <v>1172</v>
      </c>
      <c r="J31" s="156" t="str">
        <f>IF('Allgemeine Angaben'!G42="","",'Allgemeine Angaben'!G42)</f>
        <v/>
      </c>
      <c r="K31" s="33" t="str">
        <f>IF('Allgemeine Angaben'!E42&lt;&gt;"",COUNTA('Allgemeine Angaben'!$E$19:E42),"")</f>
        <v/>
      </c>
      <c r="L31" s="157" t="str">
        <f>IF('Allgemeine Angaben'!E42="","",'Allgemeine Angaben'!E42)</f>
        <v/>
      </c>
      <c r="M31" s="33" t="str">
        <f t="shared" si="0"/>
        <v/>
      </c>
    </row>
    <row r="32" spans="1:13" x14ac:dyDescent="0.2">
      <c r="B32" s="34" t="s">
        <v>56</v>
      </c>
      <c r="E32" s="185" t="s">
        <v>1151</v>
      </c>
      <c r="F32" s="185" t="s">
        <v>1156</v>
      </c>
      <c r="G32" s="185" t="s">
        <v>1173</v>
      </c>
      <c r="J32" s="156" t="str">
        <f>IF('Allgemeine Angaben'!G43="","",'Allgemeine Angaben'!G43)</f>
        <v/>
      </c>
      <c r="K32" s="33" t="str">
        <f>IF('Allgemeine Angaben'!E43&lt;&gt;"",COUNTA('Allgemeine Angaben'!$E$19:E43),"")</f>
        <v/>
      </c>
      <c r="L32" s="157" t="str">
        <f>IF('Allgemeine Angaben'!E43="","",'Allgemeine Angaben'!E43)</f>
        <v/>
      </c>
      <c r="M32" s="33" t="str">
        <f t="shared" si="0"/>
        <v/>
      </c>
    </row>
    <row r="33" spans="2:11" x14ac:dyDescent="0.2">
      <c r="B33" s="34" t="s">
        <v>57</v>
      </c>
      <c r="F33" s="185" t="s">
        <v>1157</v>
      </c>
      <c r="G33" s="185" t="s">
        <v>1174</v>
      </c>
      <c r="J33" s="158"/>
      <c r="K33" s="57"/>
    </row>
    <row r="34" spans="2:11" x14ac:dyDescent="0.2">
      <c r="B34" s="34" t="s">
        <v>58</v>
      </c>
      <c r="F34" s="185" t="s">
        <v>1158</v>
      </c>
      <c r="G34" s="185" t="s">
        <v>1175</v>
      </c>
    </row>
    <row r="35" spans="2:11" x14ac:dyDescent="0.2">
      <c r="B35" s="34" t="s">
        <v>1023</v>
      </c>
      <c r="F35" s="185" t="s">
        <v>1159</v>
      </c>
      <c r="G35" s="185" t="s">
        <v>1176</v>
      </c>
    </row>
    <row r="36" spans="2:11" x14ac:dyDescent="0.2">
      <c r="B36" s="34" t="s">
        <v>1024</v>
      </c>
      <c r="F36" s="185" t="s">
        <v>1160</v>
      </c>
    </row>
    <row r="37" spans="2:11" x14ac:dyDescent="0.2">
      <c r="B37" s="34" t="s">
        <v>1025</v>
      </c>
      <c r="F37" s="185" t="s">
        <v>1161</v>
      </c>
    </row>
    <row r="38" spans="2:11" x14ac:dyDescent="0.2">
      <c r="B38" s="34" t="s">
        <v>1077</v>
      </c>
      <c r="F38" s="185" t="s">
        <v>1162</v>
      </c>
    </row>
    <row r="39" spans="2:11" x14ac:dyDescent="0.2">
      <c r="B39" s="34" t="s">
        <v>1078</v>
      </c>
      <c r="F39" s="185" t="s">
        <v>1163</v>
      </c>
    </row>
    <row r="40" spans="2:11" x14ac:dyDescent="0.2">
      <c r="B40" s="34" t="s">
        <v>1088</v>
      </c>
      <c r="F40" s="185" t="s">
        <v>1164</v>
      </c>
    </row>
    <row r="41" spans="2:11" x14ac:dyDescent="0.2">
      <c r="B41" s="34" t="s">
        <v>1089</v>
      </c>
      <c r="F41" s="185" t="s">
        <v>1165</v>
      </c>
    </row>
    <row r="42" spans="2:11" x14ac:dyDescent="0.2">
      <c r="B42" s="34" t="s">
        <v>1090</v>
      </c>
      <c r="F42" s="185" t="s">
        <v>1166</v>
      </c>
    </row>
    <row r="43" spans="2:11" x14ac:dyDescent="0.2">
      <c r="B43" s="34" t="s">
        <v>1091</v>
      </c>
      <c r="F43" s="185" t="s">
        <v>1167</v>
      </c>
    </row>
    <row r="44" spans="2:11" x14ac:dyDescent="0.2">
      <c r="B44" s="34" t="s">
        <v>1092</v>
      </c>
      <c r="F44" s="185" t="s">
        <v>1168</v>
      </c>
    </row>
    <row r="45" spans="2:11" x14ac:dyDescent="0.2">
      <c r="B45" s="34" t="s">
        <v>1093</v>
      </c>
      <c r="F45" s="185" t="s">
        <v>1169</v>
      </c>
    </row>
    <row r="46" spans="2:11" x14ac:dyDescent="0.2">
      <c r="B46" s="34" t="s">
        <v>1094</v>
      </c>
    </row>
    <row r="47" spans="2:11" x14ac:dyDescent="0.2">
      <c r="B47" s="34" t="s">
        <v>1095</v>
      </c>
    </row>
    <row r="48" spans="2:11" x14ac:dyDescent="0.2">
      <c r="B48" s="34" t="s">
        <v>1096</v>
      </c>
    </row>
    <row r="49" spans="2:2" x14ac:dyDescent="0.2">
      <c r="B49" s="34" t="s">
        <v>1097</v>
      </c>
    </row>
    <row r="50" spans="2:2" x14ac:dyDescent="0.2">
      <c r="B50" s="34" t="s">
        <v>1098</v>
      </c>
    </row>
    <row r="51" spans="2:2" x14ac:dyDescent="0.2">
      <c r="B51" s="34" t="s">
        <v>1099</v>
      </c>
    </row>
    <row r="52" spans="2:2" x14ac:dyDescent="0.2">
      <c r="B52" s="34" t="s">
        <v>1100</v>
      </c>
    </row>
    <row r="53" spans="2:2" x14ac:dyDescent="0.2">
      <c r="B53" s="34" t="s">
        <v>1101</v>
      </c>
    </row>
    <row r="54" spans="2:2" x14ac:dyDescent="0.2">
      <c r="B54" s="34" t="s">
        <v>1102</v>
      </c>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0000"/>
  </sheetPr>
  <dimension ref="A1:AGH2"/>
  <sheetViews>
    <sheetView topLeftCell="AFH1" zoomScale="115" zoomScaleNormal="115" workbookViewId="0">
      <selection activeCell="AGA2" sqref="AGA2"/>
    </sheetView>
  </sheetViews>
  <sheetFormatPr baseColWidth="10" defaultColWidth="11.42578125" defaultRowHeight="12" x14ac:dyDescent="0.2"/>
  <cols>
    <col min="1" max="299" width="11.42578125" style="113" customWidth="1"/>
    <col min="300" max="305" width="11.42578125" style="113"/>
    <col min="306" max="306" width="11.42578125" style="113" customWidth="1"/>
    <col min="307" max="710" width="11.42578125" style="113"/>
    <col min="711" max="711" width="11.42578125" style="113" customWidth="1"/>
    <col min="712" max="771" width="11.42578125" style="113"/>
    <col min="772" max="772" width="11.42578125" style="113" customWidth="1"/>
    <col min="773" max="16384" width="11.42578125" style="113"/>
  </cols>
  <sheetData>
    <row r="1" spans="1:866" s="114" customFormat="1" ht="276" x14ac:dyDescent="0.25">
      <c r="A1" s="115" t="s">
        <v>302</v>
      </c>
      <c r="B1" s="115" t="s">
        <v>138</v>
      </c>
      <c r="C1" s="115" t="s">
        <v>139</v>
      </c>
      <c r="D1" s="115" t="s">
        <v>140</v>
      </c>
      <c r="E1" s="115" t="s">
        <v>32</v>
      </c>
      <c r="F1" s="115" t="s">
        <v>141</v>
      </c>
      <c r="G1" s="115" t="s">
        <v>142</v>
      </c>
      <c r="H1" s="115" t="s">
        <v>332</v>
      </c>
      <c r="I1" s="115" t="s">
        <v>331</v>
      </c>
      <c r="J1" s="115" t="s">
        <v>143</v>
      </c>
      <c r="K1" s="115" t="s">
        <v>144</v>
      </c>
      <c r="L1" s="115" t="s">
        <v>145</v>
      </c>
      <c r="M1" s="115" t="s">
        <v>303</v>
      </c>
      <c r="N1" s="115" t="s">
        <v>146</v>
      </c>
      <c r="O1" s="115" t="s">
        <v>147</v>
      </c>
      <c r="P1" s="115" t="s">
        <v>148</v>
      </c>
      <c r="Q1" s="115" t="s">
        <v>335</v>
      </c>
      <c r="R1" s="115" t="s">
        <v>149</v>
      </c>
      <c r="S1" s="115" t="s">
        <v>150</v>
      </c>
      <c r="T1" s="115" t="s">
        <v>103</v>
      </c>
      <c r="U1" s="115" t="s">
        <v>151</v>
      </c>
      <c r="V1" s="115" t="s">
        <v>152</v>
      </c>
      <c r="W1" s="115" t="s">
        <v>153</v>
      </c>
      <c r="X1" s="115" t="s">
        <v>976</v>
      </c>
      <c r="Y1" s="115" t="s">
        <v>104</v>
      </c>
      <c r="Z1" s="115" t="s">
        <v>154</v>
      </c>
      <c r="AA1" s="115" t="s">
        <v>155</v>
      </c>
      <c r="AB1" s="115" t="s">
        <v>156</v>
      </c>
      <c r="AC1" s="115" t="s">
        <v>977</v>
      </c>
      <c r="AD1" s="115" t="s">
        <v>105</v>
      </c>
      <c r="AE1" s="115" t="s">
        <v>157</v>
      </c>
      <c r="AF1" s="115" t="s">
        <v>158</v>
      </c>
      <c r="AG1" s="115" t="s">
        <v>159</v>
      </c>
      <c r="AH1" s="115" t="s">
        <v>106</v>
      </c>
      <c r="AI1" s="115" t="s">
        <v>160</v>
      </c>
      <c r="AJ1" s="115" t="s">
        <v>161</v>
      </c>
      <c r="AK1" s="115" t="s">
        <v>162</v>
      </c>
      <c r="AL1" s="115" t="s">
        <v>163</v>
      </c>
      <c r="AM1" s="115" t="s">
        <v>164</v>
      </c>
      <c r="AN1" s="115" t="s">
        <v>165</v>
      </c>
      <c r="AO1" s="115" t="s">
        <v>166</v>
      </c>
      <c r="AP1" s="115" t="s">
        <v>167</v>
      </c>
      <c r="AQ1" s="115" t="s">
        <v>168</v>
      </c>
      <c r="AR1" s="115" t="s">
        <v>978</v>
      </c>
      <c r="AS1" s="115" t="s">
        <v>169</v>
      </c>
      <c r="AT1" s="115" t="s">
        <v>170</v>
      </c>
      <c r="AU1" s="115" t="s">
        <v>171</v>
      </c>
      <c r="AV1" s="115" t="s">
        <v>172</v>
      </c>
      <c r="AW1" s="115" t="s">
        <v>858</v>
      </c>
      <c r="AX1" s="115" t="s">
        <v>173</v>
      </c>
      <c r="AY1" s="115" t="s">
        <v>174</v>
      </c>
      <c r="AZ1" s="115" t="s">
        <v>175</v>
      </c>
      <c r="BA1" s="115" t="s">
        <v>176</v>
      </c>
      <c r="BB1" s="115" t="s">
        <v>177</v>
      </c>
      <c r="BC1" s="115" t="s">
        <v>178</v>
      </c>
      <c r="BD1" s="115" t="s">
        <v>179</v>
      </c>
      <c r="BE1" s="115" t="s">
        <v>180</v>
      </c>
      <c r="BF1" s="115" t="s">
        <v>181</v>
      </c>
      <c r="BG1" s="115" t="s">
        <v>182</v>
      </c>
      <c r="BH1" s="115" t="s">
        <v>183</v>
      </c>
      <c r="BI1" s="115" t="s">
        <v>184</v>
      </c>
      <c r="BJ1" s="115" t="s">
        <v>185</v>
      </c>
      <c r="BK1" s="115" t="s">
        <v>186</v>
      </c>
      <c r="BL1" s="115" t="s">
        <v>187</v>
      </c>
      <c r="BM1" s="115" t="s">
        <v>188</v>
      </c>
      <c r="BN1" s="115" t="s">
        <v>189</v>
      </c>
      <c r="BO1" s="115" t="s">
        <v>297</v>
      </c>
      <c r="BP1" s="115" t="s">
        <v>190</v>
      </c>
      <c r="BQ1" s="115" t="s">
        <v>191</v>
      </c>
      <c r="BR1" s="115" t="s">
        <v>192</v>
      </c>
      <c r="BS1" s="115" t="s">
        <v>959</v>
      </c>
      <c r="BT1" s="115" t="s">
        <v>193</v>
      </c>
      <c r="BU1" s="115" t="s">
        <v>194</v>
      </c>
      <c r="BV1" s="115" t="s">
        <v>129</v>
      </c>
      <c r="BW1" s="115" t="s">
        <v>299</v>
      </c>
      <c r="BX1" s="115" t="s">
        <v>195</v>
      </c>
      <c r="BY1" s="115" t="s">
        <v>196</v>
      </c>
      <c r="BZ1" s="115" t="s">
        <v>130</v>
      </c>
      <c r="CA1" s="115" t="s">
        <v>300</v>
      </c>
      <c r="CB1" s="115" t="s">
        <v>197</v>
      </c>
      <c r="CC1" s="115" t="s">
        <v>198</v>
      </c>
      <c r="CD1" s="115" t="s">
        <v>937</v>
      </c>
      <c r="CE1" s="115" t="s">
        <v>941</v>
      </c>
      <c r="CF1" s="115" t="s">
        <v>946</v>
      </c>
      <c r="CG1" s="115" t="s">
        <v>942</v>
      </c>
      <c r="CH1" s="115" t="s">
        <v>938</v>
      </c>
      <c r="CI1" s="115" t="s">
        <v>944</v>
      </c>
      <c r="CJ1" s="115" t="s">
        <v>945</v>
      </c>
      <c r="CK1" s="115" t="s">
        <v>940</v>
      </c>
      <c r="CL1" s="115" t="s">
        <v>953</v>
      </c>
      <c r="CM1" s="115" t="s">
        <v>952</v>
      </c>
      <c r="CN1" s="115" t="s">
        <v>954</v>
      </c>
      <c r="CO1" s="115" t="s">
        <v>950</v>
      </c>
      <c r="CP1" s="115" t="s">
        <v>956</v>
      </c>
      <c r="CQ1" s="115" t="s">
        <v>955</v>
      </c>
      <c r="CR1" s="115" t="s">
        <v>396</v>
      </c>
      <c r="CS1" s="115" t="s">
        <v>960</v>
      </c>
      <c r="CT1" s="115" t="s">
        <v>961</v>
      </c>
      <c r="CU1" s="115" t="s">
        <v>962</v>
      </c>
      <c r="CV1" s="115" t="s">
        <v>963</v>
      </c>
      <c r="CW1" s="239" t="s">
        <v>860</v>
      </c>
      <c r="CX1" s="239" t="s">
        <v>860</v>
      </c>
      <c r="CY1" s="239" t="s">
        <v>860</v>
      </c>
      <c r="CZ1" s="239" t="s">
        <v>860</v>
      </c>
      <c r="DA1" s="239" t="s">
        <v>860</v>
      </c>
      <c r="DB1" s="239" t="s">
        <v>861</v>
      </c>
      <c r="DC1" s="239" t="s">
        <v>861</v>
      </c>
      <c r="DD1" s="239" t="s">
        <v>861</v>
      </c>
      <c r="DE1" s="239" t="s">
        <v>861</v>
      </c>
      <c r="DF1" s="239" t="s">
        <v>861</v>
      </c>
      <c r="DG1" s="239" t="s">
        <v>397</v>
      </c>
      <c r="DH1" s="239" t="s">
        <v>397</v>
      </c>
      <c r="DI1" s="239" t="s">
        <v>397</v>
      </c>
      <c r="DJ1" s="239" t="s">
        <v>397</v>
      </c>
      <c r="DK1" s="239" t="s">
        <v>397</v>
      </c>
      <c r="DL1" s="239" t="s">
        <v>398</v>
      </c>
      <c r="DM1" s="239" t="s">
        <v>398</v>
      </c>
      <c r="DN1" s="239" t="s">
        <v>398</v>
      </c>
      <c r="DO1" s="239" t="s">
        <v>398</v>
      </c>
      <c r="DP1" s="239" t="s">
        <v>398</v>
      </c>
      <c r="DQ1" s="239" t="s">
        <v>399</v>
      </c>
      <c r="DR1" s="239" t="s">
        <v>399</v>
      </c>
      <c r="DS1" s="239" t="s">
        <v>399</v>
      </c>
      <c r="DT1" s="239" t="s">
        <v>399</v>
      </c>
      <c r="DU1" s="239" t="s">
        <v>399</v>
      </c>
      <c r="DV1" s="239" t="s">
        <v>1011</v>
      </c>
      <c r="DW1" s="239" t="s">
        <v>1011</v>
      </c>
      <c r="DX1" s="239" t="s">
        <v>1011</v>
      </c>
      <c r="DY1" s="239" t="s">
        <v>1011</v>
      </c>
      <c r="DZ1" s="239" t="s">
        <v>1011</v>
      </c>
      <c r="EA1" s="239" t="s">
        <v>400</v>
      </c>
      <c r="EB1" s="239" t="s">
        <v>400</v>
      </c>
      <c r="EC1" s="239" t="s">
        <v>400</v>
      </c>
      <c r="ED1" s="239" t="s">
        <v>400</v>
      </c>
      <c r="EE1" s="239" t="s">
        <v>400</v>
      </c>
      <c r="EF1" s="239" t="s">
        <v>401</v>
      </c>
      <c r="EG1" s="239" t="s">
        <v>401</v>
      </c>
      <c r="EH1" s="239" t="s">
        <v>401</v>
      </c>
      <c r="EI1" s="239" t="s">
        <v>401</v>
      </c>
      <c r="EJ1" s="239" t="s">
        <v>401</v>
      </c>
      <c r="EK1" s="239" t="s">
        <v>402</v>
      </c>
      <c r="EL1" s="239" t="s">
        <v>402</v>
      </c>
      <c r="EM1" s="239" t="s">
        <v>402</v>
      </c>
      <c r="EN1" s="239" t="s">
        <v>402</v>
      </c>
      <c r="EO1" s="239" t="s">
        <v>402</v>
      </c>
      <c r="EP1" s="239" t="s">
        <v>403</v>
      </c>
      <c r="EQ1" s="239" t="s">
        <v>403</v>
      </c>
      <c r="ER1" s="239" t="s">
        <v>403</v>
      </c>
      <c r="ES1" s="239" t="s">
        <v>403</v>
      </c>
      <c r="ET1" s="239" t="s">
        <v>403</v>
      </c>
      <c r="EU1" s="239" t="s">
        <v>404</v>
      </c>
      <c r="EV1" s="239" t="s">
        <v>404</v>
      </c>
      <c r="EW1" s="239" t="s">
        <v>404</v>
      </c>
      <c r="EX1" s="239" t="s">
        <v>404</v>
      </c>
      <c r="EY1" s="239" t="s">
        <v>404</v>
      </c>
      <c r="EZ1" s="239" t="s">
        <v>405</v>
      </c>
      <c r="FA1" s="239" t="s">
        <v>405</v>
      </c>
      <c r="FB1" s="239" t="s">
        <v>405</v>
      </c>
      <c r="FC1" s="239" t="s">
        <v>405</v>
      </c>
      <c r="FD1" s="239" t="s">
        <v>405</v>
      </c>
      <c r="FE1" s="239" t="s">
        <v>406</v>
      </c>
      <c r="FF1" s="239" t="s">
        <v>406</v>
      </c>
      <c r="FG1" s="239" t="s">
        <v>406</v>
      </c>
      <c r="FH1" s="239" t="s">
        <v>406</v>
      </c>
      <c r="FI1" s="239" t="s">
        <v>406</v>
      </c>
      <c r="FJ1" s="115" t="s">
        <v>199</v>
      </c>
      <c r="FK1" s="115" t="s">
        <v>200</v>
      </c>
      <c r="FL1" s="115" t="s">
        <v>201</v>
      </c>
      <c r="FM1" s="115" t="s">
        <v>202</v>
      </c>
      <c r="FN1" s="115" t="s">
        <v>203</v>
      </c>
      <c r="FO1" s="115" t="s">
        <v>204</v>
      </c>
      <c r="FP1" s="115" t="s">
        <v>205</v>
      </c>
      <c r="FQ1" s="115" t="s">
        <v>206</v>
      </c>
      <c r="FR1" s="115" t="s">
        <v>207</v>
      </c>
      <c r="FS1" s="115" t="s">
        <v>208</v>
      </c>
      <c r="FT1" s="115" t="s">
        <v>209</v>
      </c>
      <c r="FU1" s="115" t="s">
        <v>210</v>
      </c>
      <c r="FV1" s="115" t="s">
        <v>211</v>
      </c>
      <c r="FW1" s="115" t="s">
        <v>212</v>
      </c>
      <c r="FX1" s="115" t="s">
        <v>407</v>
      </c>
      <c r="FY1" s="115" t="s">
        <v>408</v>
      </c>
      <c r="FZ1" s="115" t="s">
        <v>409</v>
      </c>
      <c r="GA1" s="115" t="s">
        <v>410</v>
      </c>
      <c r="GB1" s="115" t="s">
        <v>411</v>
      </c>
      <c r="GC1" s="115" t="s">
        <v>412</v>
      </c>
      <c r="GD1" s="115" t="s">
        <v>413</v>
      </c>
      <c r="GE1" s="115" t="s">
        <v>414</v>
      </c>
      <c r="GF1" s="115" t="s">
        <v>415</v>
      </c>
      <c r="GG1" s="115" t="s">
        <v>416</v>
      </c>
      <c r="GH1" s="115" t="s">
        <v>417</v>
      </c>
      <c r="GI1" s="115" t="s">
        <v>418</v>
      </c>
      <c r="GJ1" s="115" t="s">
        <v>419</v>
      </c>
      <c r="GK1" s="115" t="s">
        <v>420</v>
      </c>
      <c r="GL1" s="115" t="s">
        <v>421</v>
      </c>
      <c r="GM1" s="115" t="s">
        <v>422</v>
      </c>
      <c r="GN1" s="115" t="s">
        <v>423</v>
      </c>
      <c r="GO1" s="115" t="s">
        <v>424</v>
      </c>
      <c r="GP1" s="115" t="s">
        <v>425</v>
      </c>
      <c r="GQ1" s="115" t="s">
        <v>426</v>
      </c>
      <c r="GR1" s="115" t="s">
        <v>427</v>
      </c>
      <c r="GS1" s="115" t="s">
        <v>428</v>
      </c>
      <c r="GT1" s="115" t="s">
        <v>429</v>
      </c>
      <c r="GU1" s="115" t="s">
        <v>430</v>
      </c>
      <c r="GV1" s="115" t="s">
        <v>431</v>
      </c>
      <c r="GW1" s="115" t="s">
        <v>432</v>
      </c>
      <c r="GX1" s="115" t="s">
        <v>433</v>
      </c>
      <c r="GY1" s="115" t="s">
        <v>434</v>
      </c>
      <c r="GZ1" s="115" t="s">
        <v>213</v>
      </c>
      <c r="HA1" s="115" t="s">
        <v>435</v>
      </c>
      <c r="HB1" s="115" t="s">
        <v>436</v>
      </c>
      <c r="HC1" s="115" t="s">
        <v>437</v>
      </c>
      <c r="HD1" s="115" t="s">
        <v>438</v>
      </c>
      <c r="HE1" s="115" t="s">
        <v>439</v>
      </c>
      <c r="HF1" s="115" t="s">
        <v>440</v>
      </c>
      <c r="HG1" s="115" t="s">
        <v>1011</v>
      </c>
      <c r="HH1" s="115" t="s">
        <v>1011</v>
      </c>
      <c r="HI1" s="115" t="s">
        <v>1011</v>
      </c>
      <c r="HJ1" s="115" t="s">
        <v>1011</v>
      </c>
      <c r="HK1" s="115" t="s">
        <v>1011</v>
      </c>
      <c r="HL1" s="115" t="s">
        <v>1011</v>
      </c>
      <c r="HM1" s="115" t="s">
        <v>1011</v>
      </c>
      <c r="HN1" s="115" t="s">
        <v>1011</v>
      </c>
      <c r="HO1" s="115" t="s">
        <v>1011</v>
      </c>
      <c r="HP1" s="115" t="s">
        <v>1011</v>
      </c>
      <c r="HQ1" s="115" t="s">
        <v>1011</v>
      </c>
      <c r="HR1" s="115" t="s">
        <v>1011</v>
      </c>
      <c r="HS1" s="115" t="s">
        <v>1011</v>
      </c>
      <c r="HT1" s="115" t="s">
        <v>1011</v>
      </c>
      <c r="HU1" s="115" t="s">
        <v>1011</v>
      </c>
      <c r="HV1" s="115" t="s">
        <v>1011</v>
      </c>
      <c r="HW1" s="115" t="s">
        <v>1011</v>
      </c>
      <c r="HX1" s="115" t="s">
        <v>1011</v>
      </c>
      <c r="HY1" s="115" t="s">
        <v>1011</v>
      </c>
      <c r="HZ1" s="115" t="s">
        <v>1011</v>
      </c>
      <c r="IA1" s="115" t="s">
        <v>1011</v>
      </c>
      <c r="IB1" s="115" t="s">
        <v>1011</v>
      </c>
      <c r="IC1" s="115" t="s">
        <v>1011</v>
      </c>
      <c r="ID1" s="115" t="s">
        <v>1011</v>
      </c>
      <c r="IE1" s="115" t="s">
        <v>1011</v>
      </c>
      <c r="IF1" s="115" t="s">
        <v>1011</v>
      </c>
      <c r="IG1" s="115" t="s">
        <v>1011</v>
      </c>
      <c r="IH1" s="115" t="s">
        <v>1011</v>
      </c>
      <c r="II1" s="115" t="s">
        <v>1011</v>
      </c>
      <c r="IJ1" s="115" t="s">
        <v>1011</v>
      </c>
      <c r="IK1" s="115" t="s">
        <v>1011</v>
      </c>
      <c r="IL1" s="115" t="s">
        <v>1011</v>
      </c>
      <c r="IM1" s="115" t="s">
        <v>1011</v>
      </c>
      <c r="IN1" s="115" t="s">
        <v>1011</v>
      </c>
      <c r="IO1" s="115" t="s">
        <v>1011</v>
      </c>
      <c r="IP1" s="115" t="s">
        <v>1011</v>
      </c>
      <c r="IQ1" s="115" t="s">
        <v>1011</v>
      </c>
      <c r="IR1" s="115" t="s">
        <v>1011</v>
      </c>
      <c r="IS1" s="115" t="s">
        <v>1011</v>
      </c>
      <c r="IT1" s="115" t="s">
        <v>1011</v>
      </c>
      <c r="IU1" s="115" t="s">
        <v>1011</v>
      </c>
      <c r="IV1" s="115" t="s">
        <v>1011</v>
      </c>
      <c r="IW1" s="115" t="s">
        <v>441</v>
      </c>
      <c r="IX1" s="115" t="s">
        <v>445</v>
      </c>
      <c r="IY1" s="115" t="s">
        <v>446</v>
      </c>
      <c r="IZ1" s="115" t="s">
        <v>447</v>
      </c>
      <c r="JA1" s="115" t="s">
        <v>448</v>
      </c>
      <c r="JB1" s="115" t="s">
        <v>449</v>
      </c>
      <c r="JC1" s="115" t="s">
        <v>450</v>
      </c>
      <c r="JD1" s="115" t="s">
        <v>442</v>
      </c>
      <c r="JE1" s="115" t="s">
        <v>451</v>
      </c>
      <c r="JF1" s="115" t="s">
        <v>452</v>
      </c>
      <c r="JG1" s="115" t="s">
        <v>453</v>
      </c>
      <c r="JH1" s="115" t="s">
        <v>454</v>
      </c>
      <c r="JI1" s="115" t="s">
        <v>455</v>
      </c>
      <c r="JJ1" s="115" t="s">
        <v>456</v>
      </c>
      <c r="JK1" s="115" t="s">
        <v>443</v>
      </c>
      <c r="JL1" s="115" t="s">
        <v>457</v>
      </c>
      <c r="JM1" s="115" t="s">
        <v>458</v>
      </c>
      <c r="JN1" s="115" t="s">
        <v>459</v>
      </c>
      <c r="JO1" s="115" t="s">
        <v>460</v>
      </c>
      <c r="JP1" s="115" t="s">
        <v>461</v>
      </c>
      <c r="JQ1" s="115" t="s">
        <v>462</v>
      </c>
      <c r="JR1" s="115" t="s">
        <v>444</v>
      </c>
      <c r="JS1" s="115" t="s">
        <v>463</v>
      </c>
      <c r="JT1" s="115" t="s">
        <v>464</v>
      </c>
      <c r="JU1" s="115" t="s">
        <v>465</v>
      </c>
      <c r="JV1" s="115" t="s">
        <v>466</v>
      </c>
      <c r="JW1" s="115" t="s">
        <v>467</v>
      </c>
      <c r="JX1" s="115" t="s">
        <v>468</v>
      </c>
      <c r="JY1" s="115" t="s">
        <v>469</v>
      </c>
      <c r="JZ1" s="115" t="s">
        <v>470</v>
      </c>
      <c r="KA1" s="115" t="s">
        <v>471</v>
      </c>
      <c r="KB1" s="115" t="s">
        <v>472</v>
      </c>
      <c r="KC1" s="115" t="s">
        <v>473</v>
      </c>
      <c r="KD1" s="115" t="s">
        <v>474</v>
      </c>
      <c r="KE1" s="115" t="s">
        <v>475</v>
      </c>
      <c r="KF1" s="115" t="s">
        <v>476</v>
      </c>
      <c r="KG1" s="115" t="s">
        <v>477</v>
      </c>
      <c r="KH1" s="115" t="s">
        <v>478</v>
      </c>
      <c r="KI1" s="115" t="s">
        <v>479</v>
      </c>
      <c r="KJ1" s="115" t="s">
        <v>480</v>
      </c>
      <c r="KK1" s="115" t="s">
        <v>481</v>
      </c>
      <c r="KL1" s="115" t="s">
        <v>482</v>
      </c>
      <c r="KM1" s="115" t="s">
        <v>483</v>
      </c>
      <c r="KN1" s="115" t="s">
        <v>484</v>
      </c>
      <c r="KO1" s="115" t="s">
        <v>485</v>
      </c>
      <c r="KP1" s="115" t="s">
        <v>486</v>
      </c>
      <c r="KQ1" s="115" t="s">
        <v>487</v>
      </c>
      <c r="KR1" s="115" t="s">
        <v>488</v>
      </c>
      <c r="KS1" s="115" t="s">
        <v>489</v>
      </c>
      <c r="KT1" s="115" t="s">
        <v>214</v>
      </c>
      <c r="KU1" s="115" t="s">
        <v>215</v>
      </c>
      <c r="KV1" s="115" t="s">
        <v>216</v>
      </c>
      <c r="KW1" s="115" t="s">
        <v>217</v>
      </c>
      <c r="KX1" s="115" t="s">
        <v>218</v>
      </c>
      <c r="KY1" s="115" t="s">
        <v>219</v>
      </c>
      <c r="KZ1" s="115" t="s">
        <v>220</v>
      </c>
      <c r="LA1" s="115" t="s">
        <v>490</v>
      </c>
      <c r="LB1" s="115" t="s">
        <v>491</v>
      </c>
      <c r="LC1" s="115" t="s">
        <v>492</v>
      </c>
      <c r="LD1" s="115" t="s">
        <v>493</v>
      </c>
      <c r="LE1" s="115" t="s">
        <v>494</v>
      </c>
      <c r="LF1" s="115" t="s">
        <v>495</v>
      </c>
      <c r="LG1" s="115" t="s">
        <v>496</v>
      </c>
      <c r="LH1" s="115" t="s">
        <v>497</v>
      </c>
      <c r="LI1" s="115" t="s">
        <v>498</v>
      </c>
      <c r="LJ1" s="115" t="s">
        <v>499</v>
      </c>
      <c r="LK1" s="115" t="s">
        <v>500</v>
      </c>
      <c r="LL1" s="115" t="s">
        <v>501</v>
      </c>
      <c r="LM1" s="115" t="s">
        <v>502</v>
      </c>
      <c r="LN1" s="115" t="s">
        <v>503</v>
      </c>
      <c r="LO1" s="115" t="s">
        <v>504</v>
      </c>
      <c r="LP1" s="115" t="s">
        <v>505</v>
      </c>
      <c r="LQ1" s="115" t="s">
        <v>506</v>
      </c>
      <c r="LR1" s="115" t="s">
        <v>507</v>
      </c>
      <c r="LS1" s="115" t="s">
        <v>508</v>
      </c>
      <c r="LT1" s="115" t="s">
        <v>509</v>
      </c>
      <c r="LU1" s="115" t="s">
        <v>510</v>
      </c>
      <c r="LV1" s="115" t="s">
        <v>511</v>
      </c>
      <c r="LW1" s="115" t="s">
        <v>512</v>
      </c>
      <c r="LX1" s="115" t="s">
        <v>513</v>
      </c>
      <c r="LY1" s="115" t="s">
        <v>514</v>
      </c>
      <c r="LZ1" s="115" t="s">
        <v>515</v>
      </c>
      <c r="MA1" s="115" t="s">
        <v>516</v>
      </c>
      <c r="MB1" s="115" t="s">
        <v>517</v>
      </c>
      <c r="MC1" s="115" t="s">
        <v>518</v>
      </c>
      <c r="MD1" s="115" t="s">
        <v>519</v>
      </c>
      <c r="ME1" s="115" t="s">
        <v>520</v>
      </c>
      <c r="MF1" s="115" t="s">
        <v>521</v>
      </c>
      <c r="MG1" s="115" t="s">
        <v>522</v>
      </c>
      <c r="MH1" s="115" t="s">
        <v>523</v>
      </c>
      <c r="MI1" s="115" t="s">
        <v>524</v>
      </c>
      <c r="MJ1" s="115" t="s">
        <v>525</v>
      </c>
      <c r="MK1" s="115" t="s">
        <v>526</v>
      </c>
      <c r="ML1" s="115" t="s">
        <v>527</v>
      </c>
      <c r="MM1" s="115" t="s">
        <v>528</v>
      </c>
      <c r="MN1" s="115" t="s">
        <v>529</v>
      </c>
      <c r="MO1" s="115" t="s">
        <v>530</v>
      </c>
      <c r="MP1" s="115" t="s">
        <v>531</v>
      </c>
      <c r="MQ1" s="115" t="s">
        <v>532</v>
      </c>
      <c r="MR1" s="115" t="s">
        <v>533</v>
      </c>
      <c r="MS1" s="115" t="s">
        <v>534</v>
      </c>
      <c r="MT1" s="115" t="s">
        <v>535</v>
      </c>
      <c r="MU1" s="115" t="s">
        <v>536</v>
      </c>
      <c r="MV1" s="115" t="s">
        <v>537</v>
      </c>
      <c r="MW1" s="115" t="s">
        <v>538</v>
      </c>
      <c r="MX1" s="115" t="s">
        <v>539</v>
      </c>
      <c r="MY1" s="115" t="s">
        <v>540</v>
      </c>
      <c r="MZ1" s="115" t="s">
        <v>541</v>
      </c>
      <c r="NA1" s="115" t="s">
        <v>542</v>
      </c>
      <c r="NB1" s="115" t="s">
        <v>543</v>
      </c>
      <c r="NC1" s="115" t="s">
        <v>544</v>
      </c>
      <c r="ND1" s="115" t="s">
        <v>545</v>
      </c>
      <c r="NE1" s="115" t="s">
        <v>546</v>
      </c>
      <c r="NF1" s="115" t="s">
        <v>547</v>
      </c>
      <c r="NG1" s="115" t="s">
        <v>548</v>
      </c>
      <c r="NH1" s="115" t="s">
        <v>549</v>
      </c>
      <c r="NI1" s="115" t="s">
        <v>550</v>
      </c>
      <c r="NJ1" s="115" t="s">
        <v>551</v>
      </c>
      <c r="NK1" s="115" t="s">
        <v>552</v>
      </c>
      <c r="NL1" s="115" t="s">
        <v>553</v>
      </c>
      <c r="NM1" s="115" t="s">
        <v>554</v>
      </c>
      <c r="NN1" s="115" t="s">
        <v>555</v>
      </c>
      <c r="NO1" s="115" t="s">
        <v>556</v>
      </c>
      <c r="NP1" s="115" t="s">
        <v>557</v>
      </c>
      <c r="NQ1" s="115" t="s">
        <v>558</v>
      </c>
      <c r="NR1" s="115" t="s">
        <v>559</v>
      </c>
      <c r="NS1" s="115" t="s">
        <v>560</v>
      </c>
      <c r="NT1" s="115" t="s">
        <v>561</v>
      </c>
      <c r="NU1" s="115" t="s">
        <v>562</v>
      </c>
      <c r="NV1" s="115" t="s">
        <v>563</v>
      </c>
      <c r="NW1" s="115" t="s">
        <v>564</v>
      </c>
      <c r="NX1" s="115" t="s">
        <v>565</v>
      </c>
      <c r="NY1" s="115" t="s">
        <v>566</v>
      </c>
      <c r="NZ1" s="115" t="s">
        <v>567</v>
      </c>
      <c r="OA1" s="115" t="s">
        <v>568</v>
      </c>
      <c r="OB1" s="115" t="s">
        <v>569</v>
      </c>
      <c r="OC1" s="115" t="s">
        <v>570</v>
      </c>
      <c r="OD1" s="115" t="s">
        <v>571</v>
      </c>
      <c r="OE1" s="115" t="s">
        <v>572</v>
      </c>
      <c r="OF1" s="115" t="s">
        <v>573</v>
      </c>
      <c r="OG1" s="115" t="s">
        <v>574</v>
      </c>
      <c r="OH1" s="115" t="s">
        <v>575</v>
      </c>
      <c r="OI1" s="115" t="s">
        <v>576</v>
      </c>
      <c r="OJ1" s="115" t="s">
        <v>577</v>
      </c>
      <c r="OK1" s="115" t="s">
        <v>578</v>
      </c>
      <c r="OL1" s="115" t="s">
        <v>579</v>
      </c>
      <c r="OM1" s="115" t="s">
        <v>580</v>
      </c>
      <c r="ON1" s="115" t="s">
        <v>581</v>
      </c>
      <c r="OO1" s="115" t="s">
        <v>582</v>
      </c>
      <c r="OP1" s="115" t="s">
        <v>583</v>
      </c>
      <c r="OQ1" s="115" t="s">
        <v>584</v>
      </c>
      <c r="OR1" s="115" t="s">
        <v>585</v>
      </c>
      <c r="OS1" s="115" t="s">
        <v>586</v>
      </c>
      <c r="OT1" s="115" t="s">
        <v>587</v>
      </c>
      <c r="OU1" s="115" t="s">
        <v>588</v>
      </c>
      <c r="OV1" s="115" t="s">
        <v>589</v>
      </c>
      <c r="OW1" s="115" t="s">
        <v>590</v>
      </c>
      <c r="OX1" s="115" t="s">
        <v>591</v>
      </c>
      <c r="OY1" s="115" t="s">
        <v>592</v>
      </c>
      <c r="OZ1" s="115" t="s">
        <v>593</v>
      </c>
      <c r="PA1" s="115" t="s">
        <v>594</v>
      </c>
      <c r="PB1" s="115" t="s">
        <v>595</v>
      </c>
      <c r="PC1" s="115" t="s">
        <v>596</v>
      </c>
      <c r="PD1" s="115" t="s">
        <v>597</v>
      </c>
      <c r="PE1" s="115" t="s">
        <v>598</v>
      </c>
      <c r="PF1" s="115" t="s">
        <v>599</v>
      </c>
      <c r="PG1" s="115" t="s">
        <v>600</v>
      </c>
      <c r="PH1" s="115" t="s">
        <v>601</v>
      </c>
      <c r="PI1" s="115" t="s">
        <v>602</v>
      </c>
      <c r="PJ1" s="115" t="s">
        <v>603</v>
      </c>
      <c r="PK1" s="115" t="s">
        <v>604</v>
      </c>
      <c r="PL1" s="115" t="s">
        <v>605</v>
      </c>
      <c r="PM1" s="115" t="s">
        <v>606</v>
      </c>
      <c r="PN1" s="115" t="s">
        <v>607</v>
      </c>
      <c r="PO1" s="115" t="s">
        <v>608</v>
      </c>
      <c r="PP1" s="115" t="s">
        <v>609</v>
      </c>
      <c r="PQ1" s="115" t="s">
        <v>610</v>
      </c>
      <c r="PR1" s="115" t="s">
        <v>611</v>
      </c>
      <c r="PS1" s="115" t="s">
        <v>612</v>
      </c>
      <c r="PT1" s="115" t="s">
        <v>613</v>
      </c>
      <c r="PU1" s="115" t="s">
        <v>614</v>
      </c>
      <c r="PV1" s="115" t="s">
        <v>615</v>
      </c>
      <c r="PW1" s="115" t="s">
        <v>616</v>
      </c>
      <c r="PX1" s="115" t="s">
        <v>617</v>
      </c>
      <c r="PY1" s="115" t="s">
        <v>618</v>
      </c>
      <c r="PZ1" s="115" t="s">
        <v>619</v>
      </c>
      <c r="QA1" s="115" t="s">
        <v>620</v>
      </c>
      <c r="QB1" s="115" t="s">
        <v>621</v>
      </c>
      <c r="QC1" s="115" t="s">
        <v>622</v>
      </c>
      <c r="QD1" s="115" t="s">
        <v>623</v>
      </c>
      <c r="QE1" s="115" t="s">
        <v>624</v>
      </c>
      <c r="QF1" s="115" t="s">
        <v>625</v>
      </c>
      <c r="QG1" s="115" t="s">
        <v>626</v>
      </c>
      <c r="QH1" s="115" t="s">
        <v>627</v>
      </c>
      <c r="QI1" s="115" t="s">
        <v>628</v>
      </c>
      <c r="QJ1" s="115" t="s">
        <v>629</v>
      </c>
      <c r="QK1" s="115" t="s">
        <v>630</v>
      </c>
      <c r="QL1" s="115" t="s">
        <v>631</v>
      </c>
      <c r="QM1" s="115" t="s">
        <v>632</v>
      </c>
      <c r="QN1" s="115" t="s">
        <v>633</v>
      </c>
      <c r="QO1" s="115" t="s">
        <v>634</v>
      </c>
      <c r="QP1" s="115" t="s">
        <v>635</v>
      </c>
      <c r="QQ1" s="115" t="s">
        <v>636</v>
      </c>
      <c r="QR1" s="115" t="s">
        <v>637</v>
      </c>
      <c r="QS1" s="115" t="s">
        <v>638</v>
      </c>
      <c r="QT1" s="115" t="s">
        <v>639</v>
      </c>
      <c r="QU1" s="115" t="s">
        <v>640</v>
      </c>
      <c r="QV1" s="115" t="s">
        <v>641</v>
      </c>
      <c r="QW1" s="115" t="s">
        <v>642</v>
      </c>
      <c r="QX1" s="115" t="s">
        <v>643</v>
      </c>
      <c r="QY1" s="115" t="s">
        <v>644</v>
      </c>
      <c r="QZ1" s="115" t="s">
        <v>645</v>
      </c>
      <c r="RA1" s="115" t="s">
        <v>646</v>
      </c>
      <c r="RB1" s="115" t="s">
        <v>647</v>
      </c>
      <c r="RC1" s="115" t="s">
        <v>648</v>
      </c>
      <c r="RD1" s="115" t="s">
        <v>649</v>
      </c>
      <c r="RE1" s="115" t="s">
        <v>650</v>
      </c>
      <c r="RF1" s="115" t="s">
        <v>651</v>
      </c>
      <c r="RG1" s="115" t="s">
        <v>652</v>
      </c>
      <c r="RH1" s="115" t="s">
        <v>653</v>
      </c>
      <c r="RI1" s="115" t="s">
        <v>654</v>
      </c>
      <c r="RJ1" s="115" t="s">
        <v>655</v>
      </c>
      <c r="RK1" s="115" t="s">
        <v>656</v>
      </c>
      <c r="RL1" s="115" t="s">
        <v>657</v>
      </c>
      <c r="RM1" s="115" t="s">
        <v>658</v>
      </c>
      <c r="RN1" s="115" t="s">
        <v>659</v>
      </c>
      <c r="RO1" s="115" t="s">
        <v>660</v>
      </c>
      <c r="RP1" s="115" t="s">
        <v>661</v>
      </c>
      <c r="RQ1" s="115" t="s">
        <v>662</v>
      </c>
      <c r="RR1" s="115" t="s">
        <v>663</v>
      </c>
      <c r="RS1" s="115" t="s">
        <v>664</v>
      </c>
      <c r="RT1" s="115" t="s">
        <v>665</v>
      </c>
      <c r="RU1" s="115" t="s">
        <v>666</v>
      </c>
      <c r="RV1" s="115" t="s">
        <v>667</v>
      </c>
      <c r="RW1" s="115" t="s">
        <v>668</v>
      </c>
      <c r="RX1" s="115" t="s">
        <v>669</v>
      </c>
      <c r="RY1" s="115" t="s">
        <v>670</v>
      </c>
      <c r="RZ1" s="115" t="s">
        <v>671</v>
      </c>
      <c r="SA1" s="115" t="s">
        <v>672</v>
      </c>
      <c r="SB1" s="115" t="s">
        <v>673</v>
      </c>
      <c r="SC1" s="115" t="s">
        <v>674</v>
      </c>
      <c r="SD1" s="115" t="s">
        <v>675</v>
      </c>
      <c r="SE1" s="115" t="s">
        <v>676</v>
      </c>
      <c r="SF1" s="115" t="s">
        <v>677</v>
      </c>
      <c r="SG1" s="115" t="s">
        <v>678</v>
      </c>
      <c r="SH1" s="115" t="s">
        <v>679</v>
      </c>
      <c r="SI1" s="115" t="s">
        <v>680</v>
      </c>
      <c r="SJ1" s="115" t="s">
        <v>681</v>
      </c>
      <c r="SK1" s="115" t="s">
        <v>682</v>
      </c>
      <c r="SL1" s="115" t="s">
        <v>683</v>
      </c>
      <c r="SM1" s="115" t="s">
        <v>684</v>
      </c>
      <c r="SN1" s="115" t="s">
        <v>685</v>
      </c>
      <c r="SO1" s="115" t="s">
        <v>686</v>
      </c>
      <c r="SP1" s="115" t="s">
        <v>687</v>
      </c>
      <c r="SQ1" s="115" t="s">
        <v>688</v>
      </c>
      <c r="SR1" s="115" t="s">
        <v>689</v>
      </c>
      <c r="SS1" s="115" t="s">
        <v>690</v>
      </c>
      <c r="ST1" s="115" t="s">
        <v>691</v>
      </c>
      <c r="SU1" s="115" t="s">
        <v>692</v>
      </c>
      <c r="SV1" s="115" t="s">
        <v>221</v>
      </c>
      <c r="SW1" s="115" t="s">
        <v>222</v>
      </c>
      <c r="SX1" s="115" t="s">
        <v>223</v>
      </c>
      <c r="SY1" s="115" t="s">
        <v>224</v>
      </c>
      <c r="SZ1" s="115" t="s">
        <v>225</v>
      </c>
      <c r="TA1" s="115" t="s">
        <v>226</v>
      </c>
      <c r="TB1" s="115" t="s">
        <v>227</v>
      </c>
      <c r="TC1" s="115" t="s">
        <v>228</v>
      </c>
      <c r="TD1" s="115" t="s">
        <v>229</v>
      </c>
      <c r="TE1" s="115" t="s">
        <v>230</v>
      </c>
      <c r="TF1" s="115" t="s">
        <v>231</v>
      </c>
      <c r="TG1" s="115" t="s">
        <v>232</v>
      </c>
      <c r="TH1" s="115" t="s">
        <v>233</v>
      </c>
      <c r="TI1" s="115" t="s">
        <v>234</v>
      </c>
      <c r="TJ1" s="115" t="s">
        <v>235</v>
      </c>
      <c r="TK1" s="115" t="s">
        <v>236</v>
      </c>
      <c r="TL1" s="115" t="s">
        <v>237</v>
      </c>
      <c r="TM1" s="115" t="s">
        <v>238</v>
      </c>
      <c r="TN1" s="115" t="s">
        <v>239</v>
      </c>
      <c r="TO1" s="115" t="s">
        <v>240</v>
      </c>
      <c r="TP1" s="115" t="s">
        <v>241</v>
      </c>
      <c r="TQ1" s="115" t="s">
        <v>242</v>
      </c>
      <c r="TR1" s="115" t="s">
        <v>243</v>
      </c>
      <c r="TS1" s="115" t="s">
        <v>244</v>
      </c>
      <c r="TT1" s="115" t="s">
        <v>245</v>
      </c>
      <c r="TU1" s="115" t="s">
        <v>246</v>
      </c>
      <c r="TV1" s="115" t="s">
        <v>247</v>
      </c>
      <c r="TW1" s="115" t="s">
        <v>248</v>
      </c>
      <c r="TX1" s="115" t="s">
        <v>693</v>
      </c>
      <c r="TY1" s="115" t="s">
        <v>694</v>
      </c>
      <c r="TZ1" s="115" t="s">
        <v>695</v>
      </c>
      <c r="UA1" s="115" t="s">
        <v>696</v>
      </c>
      <c r="UB1" s="115" t="s">
        <v>697</v>
      </c>
      <c r="UC1" s="115" t="s">
        <v>698</v>
      </c>
      <c r="UD1" s="115" t="s">
        <v>699</v>
      </c>
      <c r="UE1" s="115" t="s">
        <v>249</v>
      </c>
      <c r="UF1" s="115" t="s">
        <v>250</v>
      </c>
      <c r="UG1" s="115" t="s">
        <v>251</v>
      </c>
      <c r="UH1" s="115" t="s">
        <v>252</v>
      </c>
      <c r="UI1" s="115" t="s">
        <v>253</v>
      </c>
      <c r="UJ1" s="115" t="s">
        <v>254</v>
      </c>
      <c r="UK1" s="115" t="s">
        <v>255</v>
      </c>
      <c r="UL1" s="115" t="s">
        <v>700</v>
      </c>
      <c r="UM1" s="115" t="s">
        <v>701</v>
      </c>
      <c r="UN1" s="115" t="s">
        <v>702</v>
      </c>
      <c r="UO1" s="115" t="s">
        <v>703</v>
      </c>
      <c r="UP1" s="115" t="s">
        <v>704</v>
      </c>
      <c r="UQ1" s="115" t="s">
        <v>705</v>
      </c>
      <c r="UR1" s="115" t="s">
        <v>706</v>
      </c>
      <c r="US1" s="115" t="s">
        <v>707</v>
      </c>
      <c r="UT1" s="115" t="s">
        <v>708</v>
      </c>
      <c r="UU1" s="115" t="s">
        <v>709</v>
      </c>
      <c r="UV1" s="115" t="s">
        <v>710</v>
      </c>
      <c r="UW1" s="115" t="s">
        <v>711</v>
      </c>
      <c r="UX1" s="115" t="s">
        <v>712</v>
      </c>
      <c r="UY1" s="115" t="s">
        <v>713</v>
      </c>
      <c r="UZ1" s="115" t="s">
        <v>714</v>
      </c>
      <c r="VA1" s="115" t="s">
        <v>715</v>
      </c>
      <c r="VB1" s="115" t="s">
        <v>716</v>
      </c>
      <c r="VC1" s="115" t="s">
        <v>717</v>
      </c>
      <c r="VD1" s="115" t="s">
        <v>718</v>
      </c>
      <c r="VE1" s="115" t="s">
        <v>719</v>
      </c>
      <c r="VF1" s="115" t="s">
        <v>720</v>
      </c>
      <c r="VG1" s="115" t="s">
        <v>722</v>
      </c>
      <c r="VH1" s="115" t="s">
        <v>723</v>
      </c>
      <c r="VI1" s="115" t="s">
        <v>724</v>
      </c>
      <c r="VJ1" s="115" t="s">
        <v>725</v>
      </c>
      <c r="VK1" s="115" t="s">
        <v>726</v>
      </c>
      <c r="VL1" s="115" t="s">
        <v>727</v>
      </c>
      <c r="VM1" s="115" t="s">
        <v>728</v>
      </c>
      <c r="VN1" s="115" t="s">
        <v>1011</v>
      </c>
      <c r="VO1" s="115" t="s">
        <v>1011</v>
      </c>
      <c r="VP1" s="115" t="s">
        <v>1011</v>
      </c>
      <c r="VQ1" s="115" t="s">
        <v>1011</v>
      </c>
      <c r="VR1" s="115" t="s">
        <v>1011</v>
      </c>
      <c r="VS1" s="115" t="s">
        <v>1011</v>
      </c>
      <c r="VT1" s="115" t="s">
        <v>1011</v>
      </c>
      <c r="VU1" s="115" t="s">
        <v>1011</v>
      </c>
      <c r="VV1" s="115" t="s">
        <v>1011</v>
      </c>
      <c r="VW1" s="115" t="s">
        <v>1011</v>
      </c>
      <c r="VX1" s="115" t="s">
        <v>1011</v>
      </c>
      <c r="VY1" s="115" t="s">
        <v>1011</v>
      </c>
      <c r="VZ1" s="115" t="s">
        <v>1011</v>
      </c>
      <c r="WA1" s="115" t="s">
        <v>1011</v>
      </c>
      <c r="WB1" s="115" t="s">
        <v>1011</v>
      </c>
      <c r="WC1" s="115" t="s">
        <v>1011</v>
      </c>
      <c r="WD1" s="115" t="s">
        <v>1011</v>
      </c>
      <c r="WE1" s="115" t="s">
        <v>1011</v>
      </c>
      <c r="WF1" s="115" t="s">
        <v>1011</v>
      </c>
      <c r="WG1" s="115" t="s">
        <v>1011</v>
      </c>
      <c r="WH1" s="115" t="s">
        <v>1011</v>
      </c>
      <c r="WI1" s="115" t="s">
        <v>1011</v>
      </c>
      <c r="WJ1" s="115" t="s">
        <v>1011</v>
      </c>
      <c r="WK1" s="115" t="s">
        <v>1011</v>
      </c>
      <c r="WL1" s="115" t="s">
        <v>1011</v>
      </c>
      <c r="WM1" s="115" t="s">
        <v>1011</v>
      </c>
      <c r="WN1" s="115" t="s">
        <v>1011</v>
      </c>
      <c r="WO1" s="115" t="s">
        <v>1011</v>
      </c>
      <c r="WP1" s="115" t="s">
        <v>1011</v>
      </c>
      <c r="WQ1" s="115" t="s">
        <v>1011</v>
      </c>
      <c r="WR1" s="115" t="s">
        <v>1011</v>
      </c>
      <c r="WS1" s="115" t="s">
        <v>1011</v>
      </c>
      <c r="WT1" s="115" t="s">
        <v>1011</v>
      </c>
      <c r="WU1" s="115" t="s">
        <v>1011</v>
      </c>
      <c r="WV1" s="115" t="s">
        <v>1011</v>
      </c>
      <c r="WW1" s="115" t="s">
        <v>1011</v>
      </c>
      <c r="WX1" s="115" t="s">
        <v>1011</v>
      </c>
      <c r="WY1" s="115" t="s">
        <v>1011</v>
      </c>
      <c r="WZ1" s="115" t="s">
        <v>1011</v>
      </c>
      <c r="XA1" s="115" t="s">
        <v>1011</v>
      </c>
      <c r="XB1" s="115" t="s">
        <v>1011</v>
      </c>
      <c r="XC1" s="115" t="s">
        <v>1011</v>
      </c>
      <c r="XD1" s="115" t="s">
        <v>729</v>
      </c>
      <c r="XE1" s="115" t="s">
        <v>730</v>
      </c>
      <c r="XF1" s="115" t="s">
        <v>731</v>
      </c>
      <c r="XG1" s="115" t="s">
        <v>732</v>
      </c>
      <c r="XH1" s="115" t="s">
        <v>733</v>
      </c>
      <c r="XI1" s="115" t="s">
        <v>734</v>
      </c>
      <c r="XJ1" s="115" t="s">
        <v>735</v>
      </c>
      <c r="XK1" s="115" t="s">
        <v>736</v>
      </c>
      <c r="XL1" s="115" t="s">
        <v>737</v>
      </c>
      <c r="XM1" s="115" t="s">
        <v>738</v>
      </c>
      <c r="XN1" s="115" t="s">
        <v>739</v>
      </c>
      <c r="XO1" s="115" t="s">
        <v>740</v>
      </c>
      <c r="XP1" s="115" t="s">
        <v>741</v>
      </c>
      <c r="XQ1" s="115" t="s">
        <v>742</v>
      </c>
      <c r="XR1" s="115" t="s">
        <v>743</v>
      </c>
      <c r="XS1" s="115" t="s">
        <v>744</v>
      </c>
      <c r="XT1" s="115" t="s">
        <v>745</v>
      </c>
      <c r="XU1" s="115" t="s">
        <v>746</v>
      </c>
      <c r="XV1" s="115" t="s">
        <v>747</v>
      </c>
      <c r="XW1" s="115" t="s">
        <v>748</v>
      </c>
      <c r="XX1" s="115" t="s">
        <v>749</v>
      </c>
      <c r="XY1" s="115" t="s">
        <v>750</v>
      </c>
      <c r="XZ1" s="115" t="s">
        <v>751</v>
      </c>
      <c r="YA1" s="115" t="s">
        <v>752</v>
      </c>
      <c r="YB1" s="115" t="s">
        <v>753</v>
      </c>
      <c r="YC1" s="115" t="s">
        <v>754</v>
      </c>
      <c r="YD1" s="115" t="s">
        <v>755</v>
      </c>
      <c r="YE1" s="115" t="s">
        <v>756</v>
      </c>
      <c r="YF1" s="115" t="s">
        <v>539</v>
      </c>
      <c r="YG1" s="115" t="s">
        <v>540</v>
      </c>
      <c r="YH1" s="115" t="s">
        <v>541</v>
      </c>
      <c r="YI1" s="115" t="s">
        <v>542</v>
      </c>
      <c r="YJ1" s="115" t="s">
        <v>543</v>
      </c>
      <c r="YK1" s="115" t="s">
        <v>544</v>
      </c>
      <c r="YL1" s="115" t="s">
        <v>545</v>
      </c>
      <c r="YM1" s="115" t="s">
        <v>546</v>
      </c>
      <c r="YN1" s="115" t="s">
        <v>547</v>
      </c>
      <c r="YO1" s="115" t="s">
        <v>548</v>
      </c>
      <c r="YP1" s="115" t="s">
        <v>549</v>
      </c>
      <c r="YQ1" s="115" t="s">
        <v>550</v>
      </c>
      <c r="YR1" s="115" t="s">
        <v>551</v>
      </c>
      <c r="YS1" s="115" t="s">
        <v>552</v>
      </c>
      <c r="YT1" s="115" t="s">
        <v>874</v>
      </c>
      <c r="YU1" s="115" t="s">
        <v>875</v>
      </c>
      <c r="YV1" s="115" t="s">
        <v>876</v>
      </c>
      <c r="YW1" s="115" t="s">
        <v>877</v>
      </c>
      <c r="YX1" s="115" t="s">
        <v>878</v>
      </c>
      <c r="YY1" s="115" t="s">
        <v>879</v>
      </c>
      <c r="YZ1" s="115" t="s">
        <v>880</v>
      </c>
      <c r="ZA1" s="115" t="s">
        <v>881</v>
      </c>
      <c r="ZB1" s="115" t="s">
        <v>882</v>
      </c>
      <c r="ZC1" s="115" t="s">
        <v>883</v>
      </c>
      <c r="ZD1" s="115" t="s">
        <v>884</v>
      </c>
      <c r="ZE1" s="115" t="s">
        <v>885</v>
      </c>
      <c r="ZF1" s="115" t="s">
        <v>886</v>
      </c>
      <c r="ZG1" s="115" t="s">
        <v>887</v>
      </c>
      <c r="ZH1" s="115" t="s">
        <v>757</v>
      </c>
      <c r="ZI1" s="115" t="s">
        <v>758</v>
      </c>
      <c r="ZJ1" s="115" t="s">
        <v>759</v>
      </c>
      <c r="ZK1" s="115" t="s">
        <v>760</v>
      </c>
      <c r="ZL1" s="115" t="s">
        <v>761</v>
      </c>
      <c r="ZM1" s="115" t="s">
        <v>762</v>
      </c>
      <c r="ZN1" s="115" t="s">
        <v>763</v>
      </c>
      <c r="ZO1" s="115" t="s">
        <v>764</v>
      </c>
      <c r="ZP1" s="115" t="s">
        <v>765</v>
      </c>
      <c r="ZQ1" s="115" t="s">
        <v>766</v>
      </c>
      <c r="ZR1" s="115" t="s">
        <v>767</v>
      </c>
      <c r="ZS1" s="115" t="s">
        <v>768</v>
      </c>
      <c r="ZT1" s="115" t="s">
        <v>769</v>
      </c>
      <c r="ZU1" s="115" t="s">
        <v>770</v>
      </c>
      <c r="ZV1" s="115" t="s">
        <v>771</v>
      </c>
      <c r="ZW1" s="115" t="s">
        <v>772</v>
      </c>
      <c r="ZX1" s="115" t="s">
        <v>773</v>
      </c>
      <c r="ZY1" s="115" t="s">
        <v>774</v>
      </c>
      <c r="ZZ1" s="115" t="s">
        <v>775</v>
      </c>
      <c r="AAA1" s="115" t="s">
        <v>776</v>
      </c>
      <c r="AAB1" s="115" t="s">
        <v>777</v>
      </c>
      <c r="AAC1" s="115" t="s">
        <v>778</v>
      </c>
      <c r="AAD1" s="115" t="s">
        <v>779</v>
      </c>
      <c r="AAE1" s="115" t="s">
        <v>780</v>
      </c>
      <c r="AAF1" s="115" t="s">
        <v>781</v>
      </c>
      <c r="AAG1" s="115" t="s">
        <v>782</v>
      </c>
      <c r="AAH1" s="115" t="s">
        <v>783</v>
      </c>
      <c r="AAI1" s="115" t="s">
        <v>784</v>
      </c>
      <c r="AAJ1" s="115" t="s">
        <v>785</v>
      </c>
      <c r="AAK1" s="115" t="s">
        <v>786</v>
      </c>
      <c r="AAL1" s="115" t="s">
        <v>787</v>
      </c>
      <c r="AAM1" s="115" t="s">
        <v>788</v>
      </c>
      <c r="AAN1" s="115" t="s">
        <v>789</v>
      </c>
      <c r="AAO1" s="115" t="s">
        <v>790</v>
      </c>
      <c r="AAP1" s="115" t="s">
        <v>791</v>
      </c>
      <c r="AAQ1" s="115" t="s">
        <v>792</v>
      </c>
      <c r="AAR1" s="115" t="s">
        <v>793</v>
      </c>
      <c r="AAS1" s="115" t="s">
        <v>794</v>
      </c>
      <c r="AAT1" s="115" t="s">
        <v>795</v>
      </c>
      <c r="AAU1" s="115" t="s">
        <v>796</v>
      </c>
      <c r="AAV1" s="115" t="s">
        <v>797</v>
      </c>
      <c r="AAW1" s="115" t="s">
        <v>798</v>
      </c>
      <c r="AAX1" s="115" t="s">
        <v>806</v>
      </c>
      <c r="AAY1" s="115" t="s">
        <v>807</v>
      </c>
      <c r="AAZ1" s="115" t="s">
        <v>808</v>
      </c>
      <c r="ABA1" s="115" t="s">
        <v>809</v>
      </c>
      <c r="ABB1" s="115" t="s">
        <v>810</v>
      </c>
      <c r="ABC1" s="115" t="s">
        <v>811</v>
      </c>
      <c r="ABD1" s="115" t="s">
        <v>812</v>
      </c>
      <c r="ABE1" s="115" t="s">
        <v>799</v>
      </c>
      <c r="ABF1" s="115" t="s">
        <v>800</v>
      </c>
      <c r="ABG1" s="115" t="s">
        <v>801</v>
      </c>
      <c r="ABH1" s="115" t="s">
        <v>802</v>
      </c>
      <c r="ABI1" s="115" t="s">
        <v>803</v>
      </c>
      <c r="ABJ1" s="115" t="s">
        <v>804</v>
      </c>
      <c r="ABK1" s="115" t="s">
        <v>805</v>
      </c>
      <c r="ABL1" s="115" t="s">
        <v>813</v>
      </c>
      <c r="ABM1" s="115" t="s">
        <v>814</v>
      </c>
      <c r="ABN1" s="115" t="s">
        <v>815</v>
      </c>
      <c r="ABO1" s="115" t="s">
        <v>816</v>
      </c>
      <c r="ABP1" s="115" t="s">
        <v>817</v>
      </c>
      <c r="ABQ1" s="115" t="s">
        <v>818</v>
      </c>
      <c r="ABR1" s="115" t="s">
        <v>819</v>
      </c>
      <c r="ABS1" s="115" t="s">
        <v>820</v>
      </c>
      <c r="ABT1" s="115" t="s">
        <v>821</v>
      </c>
      <c r="ABU1" s="115" t="s">
        <v>822</v>
      </c>
      <c r="ABV1" s="115" t="s">
        <v>823</v>
      </c>
      <c r="ABW1" s="115" t="s">
        <v>824</v>
      </c>
      <c r="ABX1" s="115" t="s">
        <v>825</v>
      </c>
      <c r="ABY1" s="115" t="s">
        <v>826</v>
      </c>
      <c r="ABZ1" s="115" t="s">
        <v>827</v>
      </c>
      <c r="ACA1" s="115" t="s">
        <v>828</v>
      </c>
      <c r="ACB1" s="115" t="s">
        <v>829</v>
      </c>
      <c r="ACC1" s="115" t="s">
        <v>830</v>
      </c>
      <c r="ACD1" s="115" t="s">
        <v>831</v>
      </c>
      <c r="ACE1" s="115" t="s">
        <v>832</v>
      </c>
      <c r="ACF1" s="115" t="s">
        <v>833</v>
      </c>
      <c r="ACG1" s="115" t="s">
        <v>834</v>
      </c>
      <c r="ACH1" s="115" t="s">
        <v>835</v>
      </c>
      <c r="ACI1" s="115" t="s">
        <v>836</v>
      </c>
      <c r="ACJ1" s="115" t="s">
        <v>837</v>
      </c>
      <c r="ACK1" s="115" t="s">
        <v>838</v>
      </c>
      <c r="ACL1" s="115" t="s">
        <v>839</v>
      </c>
      <c r="ACM1" s="115" t="s">
        <v>840</v>
      </c>
      <c r="ACN1" s="115" t="s">
        <v>841</v>
      </c>
      <c r="ACO1" s="115" t="s">
        <v>842</v>
      </c>
      <c r="ACP1" s="115" t="s">
        <v>843</v>
      </c>
      <c r="ACQ1" s="115" t="s">
        <v>844</v>
      </c>
      <c r="ACR1" s="115" t="s">
        <v>845</v>
      </c>
      <c r="ACS1" s="115" t="s">
        <v>846</v>
      </c>
      <c r="ACT1" s="115" t="s">
        <v>847</v>
      </c>
      <c r="ACU1" s="115" t="s">
        <v>848</v>
      </c>
      <c r="ACV1" s="115" t="s">
        <v>849</v>
      </c>
      <c r="ACW1" s="115" t="s">
        <v>850</v>
      </c>
      <c r="ACX1" s="115" t="s">
        <v>851</v>
      </c>
      <c r="ACY1" s="115" t="s">
        <v>852</v>
      </c>
      <c r="ACZ1" s="115" t="s">
        <v>853</v>
      </c>
      <c r="ADA1" s="115" t="s">
        <v>854</v>
      </c>
      <c r="ADB1" s="115" t="s">
        <v>256</v>
      </c>
      <c r="ADC1" s="115" t="s">
        <v>257</v>
      </c>
      <c r="ADD1" s="115" t="s">
        <v>258</v>
      </c>
      <c r="ADE1" s="115" t="s">
        <v>259</v>
      </c>
      <c r="ADF1" s="115" t="s">
        <v>260</v>
      </c>
      <c r="ADG1" s="115" t="s">
        <v>261</v>
      </c>
      <c r="ADH1" s="115" t="s">
        <v>262</v>
      </c>
      <c r="ADI1" s="115" t="s">
        <v>263</v>
      </c>
      <c r="ADJ1" s="115" t="s">
        <v>264</v>
      </c>
      <c r="ADK1" s="115" t="s">
        <v>265</v>
      </c>
      <c r="ADL1" s="115" t="s">
        <v>266</v>
      </c>
      <c r="ADM1" s="115" t="s">
        <v>267</v>
      </c>
      <c r="ADN1" s="115" t="s">
        <v>268</v>
      </c>
      <c r="ADO1" s="115" t="s">
        <v>269</v>
      </c>
      <c r="ADP1" s="115" t="s">
        <v>270</v>
      </c>
      <c r="ADQ1" s="115" t="s">
        <v>271</v>
      </c>
      <c r="ADR1" s="115" t="s">
        <v>272</v>
      </c>
      <c r="ADS1" s="115" t="s">
        <v>273</v>
      </c>
      <c r="ADT1" s="115" t="s">
        <v>274</v>
      </c>
      <c r="ADU1" s="115" t="s">
        <v>275</v>
      </c>
      <c r="ADV1" s="115" t="s">
        <v>276</v>
      </c>
      <c r="ADW1" s="115" t="s">
        <v>277</v>
      </c>
      <c r="ADX1" s="115" t="s">
        <v>278</v>
      </c>
      <c r="ADY1" s="115" t="s">
        <v>279</v>
      </c>
      <c r="ADZ1" s="115" t="s">
        <v>280</v>
      </c>
      <c r="AEA1" s="115" t="s">
        <v>281</v>
      </c>
      <c r="AEB1" s="115" t="s">
        <v>282</v>
      </c>
      <c r="AEC1" s="115" t="s">
        <v>283</v>
      </c>
      <c r="AED1" s="115" t="s">
        <v>1004</v>
      </c>
      <c r="AEE1" s="115" t="s">
        <v>1015</v>
      </c>
      <c r="AEF1" s="115" t="s">
        <v>1016</v>
      </c>
      <c r="AEG1" s="115" t="s">
        <v>1014</v>
      </c>
      <c r="AEH1" s="115" t="s">
        <v>1017</v>
      </c>
      <c r="AEI1" s="115" t="s">
        <v>1033</v>
      </c>
      <c r="AEJ1" s="115" t="s">
        <v>1034</v>
      </c>
      <c r="AEK1" s="115" t="s">
        <v>1035</v>
      </c>
      <c r="AEL1" s="115" t="s">
        <v>1036</v>
      </c>
      <c r="AEM1" s="115" t="s">
        <v>1037</v>
      </c>
      <c r="AEN1" s="115" t="s">
        <v>1038</v>
      </c>
      <c r="AEO1" s="115" t="s">
        <v>1039</v>
      </c>
      <c r="AEP1" s="115" t="s">
        <v>1040</v>
      </c>
      <c r="AEQ1" s="115" t="s">
        <v>1041</v>
      </c>
      <c r="AER1" s="115" t="s">
        <v>1042</v>
      </c>
      <c r="AES1" s="115" t="s">
        <v>1043</v>
      </c>
      <c r="AET1" s="115" t="s">
        <v>1044</v>
      </c>
      <c r="AEU1" s="115" t="s">
        <v>1045</v>
      </c>
      <c r="AEV1" s="115" t="s">
        <v>1046</v>
      </c>
      <c r="AEW1" s="115" t="s">
        <v>1047</v>
      </c>
      <c r="AEX1" s="115" t="s">
        <v>1048</v>
      </c>
      <c r="AEY1" s="115" t="s">
        <v>1049</v>
      </c>
      <c r="AEZ1" s="115" t="s">
        <v>1050</v>
      </c>
      <c r="AFA1" s="115" t="s">
        <v>1051</v>
      </c>
      <c r="AFB1" s="115" t="s">
        <v>1052</v>
      </c>
      <c r="AFC1" s="115" t="s">
        <v>1053</v>
      </c>
      <c r="AFD1" s="115" t="s">
        <v>1054</v>
      </c>
      <c r="AFE1" s="115" t="s">
        <v>1055</v>
      </c>
      <c r="AFF1" s="115" t="s">
        <v>1056</v>
      </c>
      <c r="AFG1" s="115" t="s">
        <v>1057</v>
      </c>
      <c r="AFH1" s="115" t="s">
        <v>1058</v>
      </c>
      <c r="AFI1" s="115" t="s">
        <v>1059</v>
      </c>
      <c r="AFJ1" s="115" t="s">
        <v>1060</v>
      </c>
      <c r="AFK1" s="115" t="s">
        <v>1061</v>
      </c>
      <c r="AFL1" s="115" t="s">
        <v>1062</v>
      </c>
      <c r="AFM1" s="115" t="s">
        <v>1063</v>
      </c>
      <c r="AFN1" s="115" t="s">
        <v>1064</v>
      </c>
      <c r="AFO1" s="115" t="s">
        <v>1065</v>
      </c>
      <c r="AFP1" s="115" t="s">
        <v>1066</v>
      </c>
      <c r="AFQ1" s="115" t="s">
        <v>1067</v>
      </c>
      <c r="AFR1" s="115" t="s">
        <v>1068</v>
      </c>
      <c r="AFS1" s="115" t="s">
        <v>1069</v>
      </c>
      <c r="AFT1" s="115" t="s">
        <v>1070</v>
      </c>
      <c r="AFU1" s="115" t="s">
        <v>1071</v>
      </c>
      <c r="AFV1" s="115" t="s">
        <v>1072</v>
      </c>
      <c r="AFW1" s="115" t="s">
        <v>1073</v>
      </c>
      <c r="AFX1" s="115" t="s">
        <v>1074</v>
      </c>
      <c r="AFY1" s="115" t="s">
        <v>1080</v>
      </c>
      <c r="AFZ1" s="115" t="s">
        <v>1081</v>
      </c>
      <c r="AGA1" s="115" t="s">
        <v>1107</v>
      </c>
      <c r="AGB1" s="114" t="s">
        <v>1152</v>
      </c>
      <c r="AGC1" s="395" t="s">
        <v>1120</v>
      </c>
      <c r="AGD1" s="391" t="s">
        <v>1122</v>
      </c>
      <c r="AGE1" s="395" t="s">
        <v>1141</v>
      </c>
      <c r="AGF1" s="399" t="s">
        <v>1143</v>
      </c>
      <c r="AGG1" s="395" t="s">
        <v>1144</v>
      </c>
      <c r="AGH1" s="399" t="s">
        <v>1146</v>
      </c>
    </row>
    <row r="2" spans="1:866" s="119" customFormat="1" ht="69" customHeight="1" x14ac:dyDescent="0.25">
      <c r="A2" s="116" t="str">
        <f>IF('Allgemeine Angaben'!M4="","",'Allgemeine Angaben'!M4)</f>
        <v/>
      </c>
      <c r="B2" s="116" t="str">
        <f>IF('Allgemeine Angaben'!E6="","",'Allgemeine Angaben'!E6)</f>
        <v/>
      </c>
      <c r="C2" s="116" t="str">
        <f>IF('Allgemeine Angaben'!L10="","",'Allgemeine Angaben'!L10)</f>
        <v/>
      </c>
      <c r="D2" s="117" t="str">
        <f>IF('Allgemeine Angaben'!L11="","",'Allgemeine Angaben'!L11)</f>
        <v/>
      </c>
      <c r="E2" s="116" t="str">
        <f>IF('Allgemeine Angaben'!L8="","",'Allgemeine Angaben'!L8)</f>
        <v/>
      </c>
      <c r="F2" s="116" t="str">
        <f>IF('Allgemeine Angaben'!L12="","",'Allgemeine Angaben'!L12)</f>
        <v/>
      </c>
      <c r="G2" s="118" t="str">
        <f>IF('Allgemeine Angaben'!L13="","",'Allgemeine Angaben'!L13)</f>
        <v/>
      </c>
      <c r="H2" s="118" t="str">
        <f>IF('Allgemeine Angaben'!L15="","",'Allgemeine Angaben'!L15)</f>
        <v/>
      </c>
      <c r="I2" s="118" t="str">
        <f>IF('Allgemeine Angaben'!L16="","",'Allgemeine Angaben'!L16)</f>
        <v/>
      </c>
      <c r="J2" s="116">
        <f>COUNTIF('Allgemeine Angaben'!G19:G43,"SHO")</f>
        <v>0</v>
      </c>
      <c r="K2" s="116">
        <f>COUNTIF('Allgemeine Angaben'!G19:G43,"HO")</f>
        <v>0</v>
      </c>
      <c r="L2" s="118" t="str">
        <f>IF('Allgemeine Angaben'!L46="","",'Allgemeine Angaben'!L46)</f>
        <v/>
      </c>
      <c r="M2" s="116">
        <f>COUNTA('Allgemeine Angaben'!F50:M50)</f>
        <v>0</v>
      </c>
      <c r="N2" s="117" t="str">
        <f>IF('Allgemeine Angaben'!L82="","",'Allgemeine Angaben'!L82)</f>
        <v/>
      </c>
      <c r="O2" s="117" t="str">
        <f>IF('Allgemeine Angaben'!L83="","",'Allgemeine Angaben'!L83)</f>
        <v/>
      </c>
      <c r="P2" s="117" t="str">
        <f>IF('Allgemeine Angaben'!L84="","",'Allgemeine Angaben'!L84)</f>
        <v/>
      </c>
      <c r="Q2" s="118" t="str">
        <f>IF('Allgemeine Angaben'!M88="","",'Allgemeine Angaben'!M88)</f>
        <v/>
      </c>
      <c r="R2" s="118">
        <f>IF(Zusammenfassung!F6="","",Zusammenfassung!F6)</f>
        <v>0</v>
      </c>
      <c r="S2" s="118">
        <f>IF(Zusammenfassung!F8="","",Zusammenfassung!F8)</f>
        <v>0</v>
      </c>
      <c r="T2" s="118">
        <f>IF(Zusammenfassung!F39="","",Zusammenfassung!F39)</f>
        <v>0</v>
      </c>
      <c r="U2" s="118">
        <f>IF(Zusammenfassung!G39="","",Zusammenfassung!G39)</f>
        <v>0</v>
      </c>
      <c r="V2" s="118">
        <f>IF(Zusammenfassung!H39="","",Zusammenfassung!H39)</f>
        <v>0</v>
      </c>
      <c r="W2" s="118" t="str">
        <f>IF('2.2.3 Fallzahlen'!AE10="","",'2.2.3 Fallzahlen'!AE10)</f>
        <v/>
      </c>
      <c r="X2" s="118">
        <f>IF(Zusammenfassung!D42="","",Zusammenfassung!D42)</f>
        <v>0</v>
      </c>
      <c r="Y2" s="118">
        <f>IF(Zusammenfassung!I39="","",Zusammenfassung!I39)</f>
        <v>0</v>
      </c>
      <c r="Z2" s="118">
        <f>IF(Zusammenfassung!J39="","",Zusammenfassung!J39)</f>
        <v>0</v>
      </c>
      <c r="AA2" s="118">
        <f>IF(Zusammenfassung!K39="","",Zusammenfassung!K39)</f>
        <v>0</v>
      </c>
      <c r="AB2" s="118" t="str">
        <f>IF('2.2.3 Fallzahlen'!AE12="","",'2.2.3 Fallzahlen'!AE12)</f>
        <v/>
      </c>
      <c r="AC2" s="118">
        <f>IF(Zusammenfassung!D45="","",Zusammenfassung!D45)</f>
        <v>0</v>
      </c>
      <c r="AD2" s="118">
        <f>IF(Zusammenfassung!F49="","",Zusammenfassung!F49)</f>
        <v>0</v>
      </c>
      <c r="AE2" s="118">
        <f>IF(Zusammenfassung!G49="","",Zusammenfassung!G49)</f>
        <v>0</v>
      </c>
      <c r="AF2" s="118">
        <f>IF(Zusammenfassung!H49="","",Zusammenfassung!H49)</f>
        <v>0</v>
      </c>
      <c r="AG2" s="118" t="str">
        <f>IF('2.2.3 Fallzahlen'!AE14="","",'2.2.3 Fallzahlen'!AE14)</f>
        <v/>
      </c>
      <c r="AH2" s="118">
        <f>IF(Zusammenfassung!I49="","",Zusammenfassung!I49)</f>
        <v>0</v>
      </c>
      <c r="AI2" s="118">
        <f>IF(Zusammenfassung!J49="","",Zusammenfassung!J49)</f>
        <v>0</v>
      </c>
      <c r="AJ2" s="118">
        <f>IF(Zusammenfassung!K49="","",Zusammenfassung!K49)</f>
        <v>0</v>
      </c>
      <c r="AK2" s="118" t="str">
        <f>IF('2.2.3 Fallzahlen'!AE16="","",'2.2.3 Fallzahlen'!AE16)</f>
        <v/>
      </c>
      <c r="AL2" s="118">
        <f>IF(Zusammenfassung!F52="","",Zusammenfassung!F52)</f>
        <v>0</v>
      </c>
      <c r="AM2" s="118">
        <f>IF(Zusammenfassung!I52="","",Zusammenfassung!I52)</f>
        <v>0</v>
      </c>
      <c r="AN2" s="118">
        <f>IF(Zusammenfassung!F56="","",Zusammenfassung!F56)</f>
        <v>0</v>
      </c>
      <c r="AO2" s="118">
        <f>IF(Zusammenfassung!G56="","",Zusammenfassung!G56)</f>
        <v>0</v>
      </c>
      <c r="AP2" s="118">
        <f>IF(Zusammenfassung!H56="","",Zusammenfassung!H56)</f>
        <v>0</v>
      </c>
      <c r="AQ2" s="118" t="str">
        <f>IF('2.2.3 Fallzahlen'!AE64="","",'2.2.3 Fallzahlen'!AE64)</f>
        <v/>
      </c>
      <c r="AR2" s="118">
        <f>IF(Zusammenfassung!D59="","",Zusammenfassung!D59)</f>
        <v>0</v>
      </c>
      <c r="AS2" s="118">
        <f>IF(Zusammenfassung!I56="","",Zusammenfassung!I56)</f>
        <v>0</v>
      </c>
      <c r="AT2" s="118">
        <f>IF(Zusammenfassung!J56="","",Zusammenfassung!J56)</f>
        <v>0</v>
      </c>
      <c r="AU2" s="118">
        <f>IF(Zusammenfassung!K56="","",Zusammenfassung!K56)</f>
        <v>0</v>
      </c>
      <c r="AV2" s="118" t="str">
        <f>IF('2.2.3 Fallzahlen'!AE66="","",'2.2.3 Fallzahlen'!AE66)</f>
        <v/>
      </c>
      <c r="AW2" s="118">
        <f>IF(Zusammenfassung!D62="","",Zusammenfassung!D62)</f>
        <v>0</v>
      </c>
      <c r="AX2" s="118">
        <f>IF(Zusammenfassung!F66="","",Zusammenfassung!F66)</f>
        <v>0</v>
      </c>
      <c r="AY2" s="118">
        <f>IF(Zusammenfassung!G66="","",Zusammenfassung!G66)</f>
        <v>0</v>
      </c>
      <c r="AZ2" s="118">
        <f>IF(Zusammenfassung!H66="","",Zusammenfassung!H66)</f>
        <v>0</v>
      </c>
      <c r="BA2" s="118" t="str">
        <f>IF('2.2.3 Fallzahlen'!AE73="","",'2.2.3 Fallzahlen'!AE73)</f>
        <v/>
      </c>
      <c r="BB2" s="118">
        <f>IF(Zusammenfassung!I66="","",Zusammenfassung!I66)</f>
        <v>0</v>
      </c>
      <c r="BC2" s="118">
        <f>IF(Zusammenfassung!J66="","",Zusammenfassung!J66)</f>
        <v>0</v>
      </c>
      <c r="BD2" s="118">
        <f>IF(Zusammenfassung!K66="","",Zusammenfassung!K66)</f>
        <v>0</v>
      </c>
      <c r="BE2" s="118" t="str">
        <f>IF('2.2.3 Fallzahlen'!AE75="","",'2.2.3 Fallzahlen'!AE75)</f>
        <v/>
      </c>
      <c r="BF2" s="118">
        <f>IF(Zusammenfassung!F70="","",Zusammenfassung!F70)</f>
        <v>0</v>
      </c>
      <c r="BG2" s="118">
        <f>IF(Zusammenfassung!G70="","",Zusammenfassung!G70)</f>
        <v>0</v>
      </c>
      <c r="BH2" s="118">
        <f>IF(Zusammenfassung!H70="","",Zusammenfassung!H70)</f>
        <v>0</v>
      </c>
      <c r="BI2" s="118" t="str">
        <f>IF('2.2.3 Fallzahlen'!AE77="","",'2.2.3 Fallzahlen'!AE77)</f>
        <v/>
      </c>
      <c r="BJ2" s="118">
        <f>IF(Zusammenfassung!I70="","",Zusammenfassung!I70)</f>
        <v>0</v>
      </c>
      <c r="BK2" s="118">
        <f>IF(Zusammenfassung!J70="","",Zusammenfassung!J70)</f>
        <v>0</v>
      </c>
      <c r="BL2" s="118">
        <f>IF(Zusammenfassung!K70="","",Zusammenfassung!K70)</f>
        <v>0</v>
      </c>
      <c r="BM2" s="118" t="str">
        <f>IF('2.2.3 Fallzahlen'!AE79="","",'2.2.3 Fallzahlen'!AE79)</f>
        <v/>
      </c>
      <c r="BN2" s="118">
        <f>IF('2.2.3 Fallzahlen'!AD27="","",'2.2.3 Fallzahlen'!AD27)</f>
        <v>0</v>
      </c>
      <c r="BO2" s="118">
        <f>IF('2.2.3 Fallzahlen'!AD28="","",'2.2.3 Fallzahlen'!AD28)</f>
        <v>0</v>
      </c>
      <c r="BP2" s="118" t="str">
        <f>IF('2.2.3 Fallzahlen'!AF27="","",'2.2.3 Fallzahlen'!AF27)</f>
        <v/>
      </c>
      <c r="BQ2" s="118" t="str">
        <f>IF('2.2.3 Fallzahlen'!AE27="","",'2.2.3 Fallzahlen'!AE27)</f>
        <v/>
      </c>
      <c r="BR2" s="118">
        <f>IF('2.2.3 Fallzahlen'!AD29="","",'2.2.3 Fallzahlen'!AD29)</f>
        <v>0</v>
      </c>
      <c r="BS2" s="118">
        <f>IF('2.2.3 Fallzahlen'!AD30="","",'2.2.3 Fallzahlen'!AD30)</f>
        <v>0</v>
      </c>
      <c r="BT2" s="118" t="str">
        <f>IF('2.2.3 Fallzahlen'!AF29="","",'2.2.3 Fallzahlen'!AF29)</f>
        <v/>
      </c>
      <c r="BU2" s="118" t="str">
        <f>IF('2.2.3 Fallzahlen'!AE29="","",'2.2.3 Fallzahlen'!AE29)</f>
        <v/>
      </c>
      <c r="BV2" s="118">
        <f>IF('2.2.3 Fallzahlen'!AD31="","",'2.2.3 Fallzahlen'!AD31)</f>
        <v>0</v>
      </c>
      <c r="BW2" s="118">
        <f>IF('2.2.3 Fallzahlen'!AD32="","",'2.2.3 Fallzahlen'!AD32)</f>
        <v>0</v>
      </c>
      <c r="BX2" s="118" t="str">
        <f>IF('2.2.3 Fallzahlen'!AF31="","",'2.2.3 Fallzahlen'!AF31)</f>
        <v/>
      </c>
      <c r="BY2" s="118" t="str">
        <f>IF('2.2.3 Fallzahlen'!AE31="","",'2.2.3 Fallzahlen'!AE31)</f>
        <v/>
      </c>
      <c r="BZ2" s="118">
        <f>IF('2.2.3 Fallzahlen'!AD33="","",'2.2.3 Fallzahlen'!AD33)</f>
        <v>0</v>
      </c>
      <c r="CA2" s="118">
        <f>IF('2.2.3 Fallzahlen'!AD34="","",'2.2.3 Fallzahlen'!AD34)</f>
        <v>0</v>
      </c>
      <c r="CB2" s="118" t="str">
        <f>IF('2.2.3 Fallzahlen'!AF33="","",'2.2.3 Fallzahlen'!AF33)</f>
        <v/>
      </c>
      <c r="CC2" s="118" t="str">
        <f>IF('2.2.3 Fallzahlen'!AE33="","",'2.2.3 Fallzahlen'!AE33)</f>
        <v/>
      </c>
      <c r="CD2" s="118" t="str">
        <f>IF('2.2.3 Fallzahlen'!D41="","",'2.2.3 Fallzahlen'!D41)</f>
        <v/>
      </c>
      <c r="CE2" s="118" t="str">
        <f>IF('2.2.3 Fallzahlen'!D48="","",'2.2.3 Fallzahlen'!D48)</f>
        <v/>
      </c>
      <c r="CF2" s="118" t="str">
        <f>IF('2.2.3 Fallzahlen'!D55="","",'2.2.3 Fallzahlen'!D55)</f>
        <v/>
      </c>
      <c r="CG2" s="118" t="str">
        <f>IF('2.2.3 Fallzahlen'!H55="","",'2.2.3 Fallzahlen'!H55)</f>
        <v/>
      </c>
      <c r="CH2" s="118" t="str">
        <f>IF('2.2.3 Fallzahlen'!D87="","",'2.2.3 Fallzahlen'!D87)</f>
        <v/>
      </c>
      <c r="CI2" s="118" t="str">
        <f>IF('2.2.3 Fallzahlen'!D94="","",'2.2.3 Fallzahlen'!D94)</f>
        <v/>
      </c>
      <c r="CJ2" s="118" t="str">
        <f>IF('2.2.3 Fallzahlen'!D101="","",'2.2.3 Fallzahlen'!D101)</f>
        <v/>
      </c>
      <c r="CK2" s="118" t="str">
        <f>IF('2.2.3 Fallzahlen'!H101="","",'2.2.3 Fallzahlen'!H101)</f>
        <v/>
      </c>
      <c r="CL2" s="118" t="str">
        <f>IF(Zusammenfassung!D108="","",Zusammenfassung!D108)</f>
        <v/>
      </c>
      <c r="CM2" s="118" t="str">
        <f>IF(Zusammenfassung!D115="","",Zusammenfassung!D115)</f>
        <v/>
      </c>
      <c r="CN2" s="118" t="str">
        <f>IF(Zusammenfassung!D122="","",Zusammenfassung!D122)</f>
        <v/>
      </c>
      <c r="CO2" s="118" t="str">
        <f>IF(Zusammenfassung!H122="","",Zusammenfassung!H122)</f>
        <v/>
      </c>
      <c r="CP2" s="118" t="str">
        <f>IF(Zusammenfassung!D129="","",Zusammenfassung!D129)</f>
        <v/>
      </c>
      <c r="CQ2" s="118" t="str">
        <f>IF(Zusammenfassung!H129="","",Zusammenfassung!H129)</f>
        <v/>
      </c>
      <c r="CR2" s="118" t="str">
        <f>IF(Kennzahlen!G6="","",Kennzahlen!G6)</f>
        <v/>
      </c>
      <c r="CS2" s="118" t="str">
        <f>IF(Kennzahlen!H6="","",Kennzahlen!H6)</f>
        <v>Kennzahl unvollständig</v>
      </c>
      <c r="CT2" s="118" t="str">
        <f>IF(Kennzahlen!I6="","",Kennzahlen!I6)</f>
        <v/>
      </c>
      <c r="CU2" s="118" t="str">
        <f>IF(Kennzahlen!J6="","",Kennzahlen!J6)</f>
        <v/>
      </c>
      <c r="CV2" s="118" t="str">
        <f>IF(Kennzahlen!K6="","",Kennzahlen!K6)</f>
        <v/>
      </c>
      <c r="CW2" s="118" t="str">
        <f>IF(Kennzahlen!G7="","",Kennzahlen!G7)</f>
        <v/>
      </c>
      <c r="CX2" s="118" t="str">
        <f>IF(Kennzahlen!H7="","",Kennzahlen!H7)</f>
        <v>Kennzahl unvollständig</v>
      </c>
      <c r="CY2" s="118" t="str">
        <f>IF(Kennzahlen!I7="","",Kennzahlen!I7)</f>
        <v/>
      </c>
      <c r="CZ2" s="118" t="str">
        <f>IF(Kennzahlen!J7="","",Kennzahlen!J7)</f>
        <v/>
      </c>
      <c r="DA2" s="118" t="str">
        <f>IF(Kennzahlen!K7="","",Kennzahlen!K7)</f>
        <v/>
      </c>
      <c r="DB2" s="118" t="str">
        <f>IF(Kennzahlen!G8="","",Kennzahlen!G8)</f>
        <v/>
      </c>
      <c r="DC2" s="118" t="str">
        <f>IF(Kennzahlen!H8="","",Kennzahlen!H8)</f>
        <v>Kennzahl unvollständig</v>
      </c>
      <c r="DD2" s="118" t="str">
        <f>IF(Kennzahlen!I8="","",Kennzahlen!I8)</f>
        <v/>
      </c>
      <c r="DE2" s="118" t="str">
        <f>IF(Kennzahlen!J8="","",Kennzahlen!J8)</f>
        <v/>
      </c>
      <c r="DF2" s="118" t="str">
        <f>IF(Kennzahlen!K8="","",Kennzahlen!K8)</f>
        <v/>
      </c>
      <c r="DG2" s="118" t="str">
        <f>IF(Kennzahlen!G9="","",Kennzahlen!G9)</f>
        <v/>
      </c>
      <c r="DH2" s="118" t="str">
        <f>IF(Kennzahlen!H9="","",Kennzahlen!H9)</f>
        <v>Kennzahl unvollständig</v>
      </c>
      <c r="DI2" s="118" t="str">
        <f>IF(Kennzahlen!I9="","",Kennzahlen!I9)</f>
        <v/>
      </c>
      <c r="DJ2" s="118" t="str">
        <f>IF(Kennzahlen!J9="","",Kennzahlen!J9)</f>
        <v/>
      </c>
      <c r="DK2" s="118" t="str">
        <f>IF(Kennzahlen!K9="","",Kennzahlen!K9)</f>
        <v/>
      </c>
      <c r="DL2" s="118" t="str">
        <f>IF(Kennzahlen!G10="","",Kennzahlen!G10)</f>
        <v/>
      </c>
      <c r="DM2" s="118" t="str">
        <f>IF(Kennzahlen!H10="","",Kennzahlen!H10)</f>
        <v>Kennzahl unvollständig</v>
      </c>
      <c r="DN2" s="118" t="str">
        <f>IF(Kennzahlen!I10="","",Kennzahlen!I10)</f>
        <v/>
      </c>
      <c r="DO2" s="118" t="str">
        <f>IF(Kennzahlen!J10="","",Kennzahlen!J10)</f>
        <v/>
      </c>
      <c r="DP2" s="118" t="str">
        <f>IF(Kennzahlen!K10="","",Kennzahlen!K10)</f>
        <v/>
      </c>
      <c r="DQ2" s="118" t="str">
        <f>IF(Kennzahlen!G11="","",Kennzahlen!G11)</f>
        <v/>
      </c>
      <c r="DR2" s="118" t="str">
        <f>IF(Kennzahlen!H11="","",Kennzahlen!H11)</f>
        <v>Kennzahl unvollständig</v>
      </c>
      <c r="DS2" s="118" t="str">
        <f>IF(Kennzahlen!I11="","",Kennzahlen!I11)</f>
        <v/>
      </c>
      <c r="DT2" s="118" t="str">
        <f>IF(Kennzahlen!J11="","",Kennzahlen!J11)</f>
        <v/>
      </c>
      <c r="DU2" s="118" t="str">
        <f>IF(Kennzahlen!K11="","",Kennzahlen!K11)</f>
        <v/>
      </c>
      <c r="DV2" s="358" t="s">
        <v>1011</v>
      </c>
      <c r="DW2" s="358" t="s">
        <v>1011</v>
      </c>
      <c r="DX2" s="358" t="s">
        <v>1011</v>
      </c>
      <c r="DY2" s="358" t="s">
        <v>1011</v>
      </c>
      <c r="DZ2" s="358" t="s">
        <v>1011</v>
      </c>
      <c r="EA2" s="118" t="str">
        <f>IF(Kennzahlen!G12="","",Kennzahlen!G12)</f>
        <v/>
      </c>
      <c r="EB2" s="118" t="str">
        <f>IF(Kennzahlen!H12="","",Kennzahlen!H12)</f>
        <v>Kennzahl unvollständig</v>
      </c>
      <c r="EC2" s="118" t="str">
        <f>IF(Kennzahlen!I12="","",Kennzahlen!I12)</f>
        <v/>
      </c>
      <c r="ED2" s="118" t="str">
        <f>IF(Kennzahlen!J12="","",Kennzahlen!J12)</f>
        <v/>
      </c>
      <c r="EE2" s="118" t="str">
        <f>IF(Kennzahlen!K12="","",Kennzahlen!K12)</f>
        <v/>
      </c>
      <c r="EF2" s="118" t="str">
        <f>IF(Kennzahlen!G13="","",Kennzahlen!G13)</f>
        <v/>
      </c>
      <c r="EG2" s="118" t="str">
        <f>IF(Kennzahlen!H13="","",Kennzahlen!H13)</f>
        <v>Kennzahl unvollständig</v>
      </c>
      <c r="EH2" s="118" t="str">
        <f>IF(Kennzahlen!I13="","",Kennzahlen!I13)</f>
        <v/>
      </c>
      <c r="EI2" s="118" t="str">
        <f>IF(Kennzahlen!J13="","",Kennzahlen!J13)</f>
        <v/>
      </c>
      <c r="EJ2" s="118" t="str">
        <f>IF(Kennzahlen!K13="","",Kennzahlen!K13)</f>
        <v/>
      </c>
      <c r="EK2" s="118" t="str">
        <f>IF(Kennzahlen!G14="","",Kennzahlen!G14)</f>
        <v/>
      </c>
      <c r="EL2" s="118" t="str">
        <f>IF(Kennzahlen!H14="","",Kennzahlen!H14)</f>
        <v>Kennzahl unvollständig</v>
      </c>
      <c r="EM2" s="118" t="str">
        <f>IF(Kennzahlen!I14="","",Kennzahlen!I14)</f>
        <v/>
      </c>
      <c r="EN2" s="118" t="str">
        <f>IF(Kennzahlen!J14="","",Kennzahlen!J14)</f>
        <v/>
      </c>
      <c r="EO2" s="118" t="str">
        <f>IF(Kennzahlen!K14="","",Kennzahlen!K14)</f>
        <v/>
      </c>
      <c r="EP2" s="118" t="str">
        <f>IF(Kennzahlen!G15="","",Kennzahlen!G15)</f>
        <v/>
      </c>
      <c r="EQ2" s="118" t="str">
        <f>IF(Kennzahlen!H15="","",Kennzahlen!H15)</f>
        <v>Kennzahl unvollständig</v>
      </c>
      <c r="ER2" s="118" t="str">
        <f>IF(Kennzahlen!I15="","",Kennzahlen!I15)</f>
        <v/>
      </c>
      <c r="ES2" s="118" t="str">
        <f>IF(Kennzahlen!J15="","",Kennzahlen!J15)</f>
        <v/>
      </c>
      <c r="ET2" s="118" t="str">
        <f>IF(Kennzahlen!K15="","",Kennzahlen!K15)</f>
        <v/>
      </c>
      <c r="EU2" s="118" t="str">
        <f>IF(Kennzahlen!G16="","",Kennzahlen!G16)</f>
        <v/>
      </c>
      <c r="EV2" s="118" t="str">
        <f>IF(Kennzahlen!H16="","",Kennzahlen!H16)</f>
        <v>Kennzahl unvollständig</v>
      </c>
      <c r="EW2" s="118" t="str">
        <f>IF(Kennzahlen!I16="","",Kennzahlen!I16)</f>
        <v/>
      </c>
      <c r="EX2" s="118" t="str">
        <f>IF(Kennzahlen!J16="","",Kennzahlen!J16)</f>
        <v/>
      </c>
      <c r="EY2" s="118" t="str">
        <f>IF(Kennzahlen!K16="","",Kennzahlen!K16)</f>
        <v/>
      </c>
      <c r="EZ2" s="118" t="str">
        <f>IF(Kennzahlen!G17="","",Kennzahlen!G17)</f>
        <v/>
      </c>
      <c r="FA2" s="118" t="str">
        <f>IF(Kennzahlen!H17="","",Kennzahlen!H17)</f>
        <v>Kennzahl unvollständig</v>
      </c>
      <c r="FB2" s="118" t="str">
        <f>IF(Kennzahlen!I17="","",Kennzahlen!I17)</f>
        <v/>
      </c>
      <c r="FC2" s="118" t="str">
        <f>IF(Kennzahlen!J17="","",Kennzahlen!J17)</f>
        <v/>
      </c>
      <c r="FD2" s="118" t="str">
        <f>IF(Kennzahlen!K17="","",Kennzahlen!K17)</f>
        <v/>
      </c>
      <c r="FE2" s="118" t="str">
        <f>IF(Kennzahlen!G20="","",Kennzahlen!G20)</f>
        <v/>
      </c>
      <c r="FF2" s="118" t="str">
        <f>IF(Kennzahlen!H20="","",Kennzahlen!H20)</f>
        <v>Kennzahl unvollständig</v>
      </c>
      <c r="FG2" s="118" t="str">
        <f>IF(Kennzahlen!I20="","",Kennzahlen!I20)</f>
        <v/>
      </c>
      <c r="FH2" s="118" t="str">
        <f>IF(Kennzahlen!J20="","",Kennzahlen!J20)</f>
        <v/>
      </c>
      <c r="FI2" s="118" t="str">
        <f>IF(Kennzahlen!K20="","",Kennzahlen!K20)</f>
        <v/>
      </c>
      <c r="FJ2" s="118" t="str">
        <f>IF('5.1 QI Hüfte'!F19="","",'5.1 QI Hüfte'!F19)</f>
        <v/>
      </c>
      <c r="FK2" s="118">
        <f>IF('5.1 QI Hüfte'!G19="","",'5.1 QI Hüfte'!G19)</f>
        <v>0</v>
      </c>
      <c r="FL2" s="118" t="str">
        <f>IF('5.1 QI Hüfte'!H19="","",'5.1 QI Hüfte'!H19)</f>
        <v/>
      </c>
      <c r="FM2" s="118" t="str">
        <f>IF('5.1 QI Hüfte'!I19="","",'5.1 QI Hüfte'!I19)</f>
        <v>Indikator unvollständig</v>
      </c>
      <c r="FN2" s="118" t="str">
        <f>IF('5.1 QI Hüfte'!J19="","",'5.1 QI Hüfte'!J19)</f>
        <v/>
      </c>
      <c r="FO2" s="118" t="str">
        <f>IF('5.1 QI Hüfte'!K19="","",'5.1 QI Hüfte'!K19)</f>
        <v/>
      </c>
      <c r="FP2" s="118" t="str">
        <f>IF('5.1 QI Hüfte'!L19="","",'5.1 QI Hüfte'!L19)</f>
        <v/>
      </c>
      <c r="FQ2" s="116" t="str">
        <f>IF('5.1 QI Hüfte'!F20="","",'5.1 QI Hüfte'!F20)</f>
        <v/>
      </c>
      <c r="FR2" s="116">
        <f>IF('5.1 QI Hüfte'!G20="","",'5.1 QI Hüfte'!G20)</f>
        <v>0</v>
      </c>
      <c r="FS2" s="116" t="str">
        <f>IF('5.1 QI Hüfte'!H20="","",'5.1 QI Hüfte'!H20)</f>
        <v/>
      </c>
      <c r="FT2" s="116" t="str">
        <f>IF('5.1 QI Hüfte'!I20="","",'5.1 QI Hüfte'!I20)</f>
        <v>Indikator unvollständig</v>
      </c>
      <c r="FU2" s="116" t="str">
        <f>IF('5.1 QI Hüfte'!J20="","",'5.1 QI Hüfte'!J20)</f>
        <v/>
      </c>
      <c r="FV2" s="116" t="str">
        <f>IF('5.1 QI Hüfte'!K20="","",'5.1 QI Hüfte'!K20)</f>
        <v/>
      </c>
      <c r="FW2" s="116" t="str">
        <f>IF('5.1 QI Hüfte'!L20="","",'5.1 QI Hüfte'!L20)</f>
        <v/>
      </c>
      <c r="FX2" s="116" t="str">
        <f>IF('5.1 QI Hüfte'!F21="","",'5.1 QI Hüfte'!F21)</f>
        <v/>
      </c>
      <c r="FY2" s="116">
        <f>IF('5.1 QI Hüfte'!G21="","",'5.1 QI Hüfte'!G21)</f>
        <v>0</v>
      </c>
      <c r="FZ2" s="116" t="str">
        <f>IF('5.1 QI Hüfte'!H21="","",'5.1 QI Hüfte'!H21)</f>
        <v/>
      </c>
      <c r="GA2" s="116" t="str">
        <f>IF('5.1 QI Hüfte'!I21="","",'5.1 QI Hüfte'!I21)</f>
        <v>Indikator unvollständig</v>
      </c>
      <c r="GB2" s="116" t="str">
        <f>IF('5.1 QI Hüfte'!J21="","",'5.1 QI Hüfte'!J21)</f>
        <v/>
      </c>
      <c r="GC2" s="116" t="str">
        <f>IF('5.1 QI Hüfte'!K21="","",'5.1 QI Hüfte'!K21)</f>
        <v/>
      </c>
      <c r="GD2" s="116" t="str">
        <f>IF('5.1 QI Hüfte'!L21="","",'5.1 QI Hüfte'!L21)</f>
        <v/>
      </c>
      <c r="GE2" s="116" t="str">
        <f>IF('5.1 QI Hüfte'!F22="","",'5.1 QI Hüfte'!F22)</f>
        <v/>
      </c>
      <c r="GF2" s="116">
        <f>IF('5.1 QI Hüfte'!G22="","",'5.1 QI Hüfte'!G22)</f>
        <v>0</v>
      </c>
      <c r="GG2" s="116" t="str">
        <f>IF('5.1 QI Hüfte'!H22="","",'5.1 QI Hüfte'!H22)</f>
        <v/>
      </c>
      <c r="GH2" s="116" t="str">
        <f>IF('5.1 QI Hüfte'!I22="","",'5.1 QI Hüfte'!I22)</f>
        <v>Indikator unvollständig</v>
      </c>
      <c r="GI2" s="116" t="str">
        <f>IF('5.1 QI Hüfte'!J22="","",'5.1 QI Hüfte'!J22)</f>
        <v/>
      </c>
      <c r="GJ2" s="116" t="str">
        <f>IF('5.1 QI Hüfte'!K22="","",'5.1 QI Hüfte'!K22)</f>
        <v/>
      </c>
      <c r="GK2" s="116" t="str">
        <f>IF('5.1 QI Hüfte'!L22="","",'5.1 QI Hüfte'!L22)</f>
        <v/>
      </c>
      <c r="GL2" s="116" t="str">
        <f>IF('5.1 QI Hüfte'!F23="","",'5.1 QI Hüfte'!F23)</f>
        <v/>
      </c>
      <c r="GM2" s="116">
        <f>IF('5.1 QI Hüfte'!G23="","",'5.1 QI Hüfte'!G23)</f>
        <v>0</v>
      </c>
      <c r="GN2" s="116" t="str">
        <f>IF('5.1 QI Hüfte'!H23="","",'5.1 QI Hüfte'!H23)</f>
        <v/>
      </c>
      <c r="GO2" s="116" t="str">
        <f>IF('5.1 QI Hüfte'!I23="","",'5.1 QI Hüfte'!I23)</f>
        <v>Indikator unvollständig</v>
      </c>
      <c r="GP2" s="116" t="str">
        <f>IF('5.1 QI Hüfte'!J23="","",'5.1 QI Hüfte'!J23)</f>
        <v/>
      </c>
      <c r="GQ2" s="116" t="str">
        <f>IF('5.1 QI Hüfte'!K23="","",'5.1 QI Hüfte'!K23)</f>
        <v/>
      </c>
      <c r="GR2" s="116" t="str">
        <f>IF('5.1 QI Hüfte'!L23="","",'5.1 QI Hüfte'!L23)</f>
        <v/>
      </c>
      <c r="GS2" s="116" t="str">
        <f>IF('5.1 QI Hüfte'!F24="","",'5.1 QI Hüfte'!F24)</f>
        <v/>
      </c>
      <c r="GT2" s="116">
        <f>IF('5.1 QI Hüfte'!G24="","",'5.1 QI Hüfte'!G24)</f>
        <v>0</v>
      </c>
      <c r="GU2" s="116" t="str">
        <f>IF('5.1 QI Hüfte'!H24="","",'5.1 QI Hüfte'!H24)</f>
        <v/>
      </c>
      <c r="GV2" s="116" t="str">
        <f>IF('5.1 QI Hüfte'!I24="","",'5.1 QI Hüfte'!I24)</f>
        <v>Indikator unvollständig</v>
      </c>
      <c r="GW2" s="116" t="str">
        <f>IF('5.1 QI Hüfte'!J24="","",'5.1 QI Hüfte'!J24)</f>
        <v/>
      </c>
      <c r="GX2" s="116" t="str">
        <f>IF('5.1 QI Hüfte'!K24="","",'5.1 QI Hüfte'!K24)</f>
        <v/>
      </c>
      <c r="GY2" s="116" t="str">
        <f>IF('5.1 QI Hüfte'!K24="","",'5.1 QI Hüfte'!K24)</f>
        <v/>
      </c>
      <c r="GZ2" s="116" t="str">
        <f>IF('5.1 QI Hüfte'!F25="","",'5.1 QI Hüfte'!F25)</f>
        <v/>
      </c>
      <c r="HA2" s="116">
        <f>IF('5.1 QI Hüfte'!G25="","",'5.1 QI Hüfte'!G25)</f>
        <v>0</v>
      </c>
      <c r="HB2" s="116" t="str">
        <f>IF('5.1 QI Hüfte'!H25="","",'5.1 QI Hüfte'!H25)</f>
        <v/>
      </c>
      <c r="HC2" s="116" t="str">
        <f>IF('5.1 QI Hüfte'!I25="","",'5.1 QI Hüfte'!I25)</f>
        <v>Indikator unvollständig</v>
      </c>
      <c r="HD2" s="116" t="str">
        <f>IF('5.1 QI Hüfte'!J25="","",'5.1 QI Hüfte'!J25)</f>
        <v/>
      </c>
      <c r="HE2" s="116" t="str">
        <f>IF('5.1 QI Hüfte'!K25="","",'5.1 QI Hüfte'!K25)</f>
        <v/>
      </c>
      <c r="HF2" s="116" t="str">
        <f>IF('5.1 QI Hüfte'!L25="","",'5.1 QI Hüfte'!L25)</f>
        <v/>
      </c>
      <c r="HG2" s="116" t="s">
        <v>1011</v>
      </c>
      <c r="HH2" s="116" t="s">
        <v>1011</v>
      </c>
      <c r="HI2" s="123" t="s">
        <v>1011</v>
      </c>
      <c r="HJ2" s="116" t="s">
        <v>1011</v>
      </c>
      <c r="HK2" s="116" t="s">
        <v>1011</v>
      </c>
      <c r="HL2" s="116" t="s">
        <v>1011</v>
      </c>
      <c r="HM2" s="116" t="s">
        <v>1011</v>
      </c>
      <c r="HN2" s="116" t="s">
        <v>1011</v>
      </c>
      <c r="HO2" s="116" t="s">
        <v>1011</v>
      </c>
      <c r="HP2" s="123" t="s">
        <v>1011</v>
      </c>
      <c r="HQ2" s="116" t="s">
        <v>1011</v>
      </c>
      <c r="HR2" s="116" t="s">
        <v>1011</v>
      </c>
      <c r="HS2" s="116" t="s">
        <v>1011</v>
      </c>
      <c r="HT2" s="116" t="s">
        <v>1011</v>
      </c>
      <c r="HU2" s="116" t="s">
        <v>1011</v>
      </c>
      <c r="HV2" s="116" t="s">
        <v>1011</v>
      </c>
      <c r="HW2" s="123" t="s">
        <v>1011</v>
      </c>
      <c r="HX2" s="116" t="s">
        <v>1011</v>
      </c>
      <c r="HY2" s="116" t="s">
        <v>1011</v>
      </c>
      <c r="HZ2" s="116" t="s">
        <v>1011</v>
      </c>
      <c r="IA2" s="116" t="s">
        <v>1011</v>
      </c>
      <c r="IB2" s="116" t="s">
        <v>1011</v>
      </c>
      <c r="IC2" s="116" t="s">
        <v>1011</v>
      </c>
      <c r="ID2" s="123" t="s">
        <v>1011</v>
      </c>
      <c r="IE2" s="116" t="s">
        <v>1011</v>
      </c>
      <c r="IF2" s="116" t="s">
        <v>1011</v>
      </c>
      <c r="IG2" s="116" t="s">
        <v>1011</v>
      </c>
      <c r="IH2" s="116" t="s">
        <v>1011</v>
      </c>
      <c r="II2" s="116" t="s">
        <v>1011</v>
      </c>
      <c r="IJ2" s="116" t="s">
        <v>1011</v>
      </c>
      <c r="IK2" s="123" t="s">
        <v>1011</v>
      </c>
      <c r="IL2" s="116" t="s">
        <v>1011</v>
      </c>
      <c r="IM2" s="116" t="s">
        <v>1011</v>
      </c>
      <c r="IN2" s="116" t="s">
        <v>1011</v>
      </c>
      <c r="IO2" s="116" t="s">
        <v>1011</v>
      </c>
      <c r="IP2" s="116" t="s">
        <v>1011</v>
      </c>
      <c r="IQ2" s="116" t="s">
        <v>1011</v>
      </c>
      <c r="IR2" s="123" t="s">
        <v>1011</v>
      </c>
      <c r="IS2" s="116" t="s">
        <v>1011</v>
      </c>
      <c r="IT2" s="116" t="s">
        <v>1011</v>
      </c>
      <c r="IU2" s="116" t="s">
        <v>1011</v>
      </c>
      <c r="IV2" s="116" t="s">
        <v>1011</v>
      </c>
      <c r="IW2" s="116" t="str">
        <f>IF('5.1 QI Hüfte'!F29="","",'5.1 QI Hüfte'!F29)</f>
        <v/>
      </c>
      <c r="IX2" s="116">
        <f>IF('5.1 QI Hüfte'!G29="","",'5.1 QI Hüfte'!G29)</f>
        <v>0</v>
      </c>
      <c r="IY2" s="116" t="str">
        <f>IF('5.1 QI Hüfte'!H29="","",'5.1 QI Hüfte'!H29)</f>
        <v/>
      </c>
      <c r="IZ2" s="116" t="str">
        <f>IF('5.1 QI Hüfte'!I29="","",'5.1 QI Hüfte'!I29)</f>
        <v>Indikator unvollständig</v>
      </c>
      <c r="JA2" s="116" t="str">
        <f>IF('5.1 QI Hüfte'!J29="","",'5.1 QI Hüfte'!J29)</f>
        <v/>
      </c>
      <c r="JB2" s="116" t="str">
        <f>IF('5.1 QI Hüfte'!K29="","",'5.1 QI Hüfte'!K29)</f>
        <v/>
      </c>
      <c r="JC2" s="116" t="str">
        <f>IF('5.1 QI Hüfte'!L29="","",'5.1 QI Hüfte'!L29)</f>
        <v/>
      </c>
      <c r="JD2" s="116" t="str">
        <f>IF('5.1 QI Hüfte'!F30="","",'5.1 QI Hüfte'!F30)</f>
        <v/>
      </c>
      <c r="JE2" s="116">
        <f>IF('5.1 QI Hüfte'!G30="","",'5.1 QI Hüfte'!G30)</f>
        <v>0</v>
      </c>
      <c r="JF2" s="116" t="str">
        <f>IF('5.1 QI Hüfte'!H30="","",'5.1 QI Hüfte'!H30)</f>
        <v/>
      </c>
      <c r="JG2" s="116" t="str">
        <f>IF('5.1 QI Hüfte'!I30="","",'5.1 QI Hüfte'!I30)</f>
        <v>Indikator unvollständig</v>
      </c>
      <c r="JH2" s="116" t="str">
        <f>IF('5.1 QI Hüfte'!J30="","",'5.1 QI Hüfte'!J30)</f>
        <v/>
      </c>
      <c r="JI2" s="116" t="str">
        <f>IF('5.1 QI Hüfte'!K30="","",'5.1 QI Hüfte'!K30)</f>
        <v/>
      </c>
      <c r="JJ2" s="116" t="str">
        <f>IF('5.1 QI Hüfte'!L30="","",'5.1 QI Hüfte'!L30)</f>
        <v/>
      </c>
      <c r="JK2" s="116" t="str">
        <f>IF('5.1 QI Hüfte'!F31="","",'5.1 QI Hüfte'!F31)</f>
        <v/>
      </c>
      <c r="JL2" s="116">
        <f>IF('5.1 QI Hüfte'!G31="","",'5.1 QI Hüfte'!G31)</f>
        <v>0</v>
      </c>
      <c r="JM2" s="116" t="str">
        <f>IF('5.1 QI Hüfte'!H31="","",'5.1 QI Hüfte'!H31)</f>
        <v/>
      </c>
      <c r="JN2" s="116" t="str">
        <f>IF('5.1 QI Hüfte'!I31="","",'5.1 QI Hüfte'!I31)</f>
        <v>Indikator unvollständig</v>
      </c>
      <c r="JO2" s="116" t="str">
        <f>IF('5.1 QI Hüfte'!J31="","",'5.1 QI Hüfte'!J31)</f>
        <v/>
      </c>
      <c r="JP2" s="116" t="str">
        <f>IF('5.1 QI Hüfte'!K31="","",'5.1 QI Hüfte'!K31)</f>
        <v/>
      </c>
      <c r="JQ2" s="116" t="str">
        <f>IF('5.1 QI Hüfte'!L31="","",'5.1 QI Hüfte'!L31)</f>
        <v/>
      </c>
      <c r="JR2" s="116" t="str">
        <f>IF('5.1 QI Hüfte'!F32="","",'5.1 QI Hüfte'!F32)</f>
        <v/>
      </c>
      <c r="JS2" s="116">
        <f>IF('5.1 QI Hüfte'!G32="","",'5.1 QI Hüfte'!G32)</f>
        <v>0</v>
      </c>
      <c r="JT2" s="116" t="str">
        <f>IF('5.1 QI Hüfte'!H32="","",'5.1 QI Hüfte'!H32)</f>
        <v/>
      </c>
      <c r="JU2" s="116" t="str">
        <f>IF('5.1 QI Hüfte'!I32="","",'5.1 QI Hüfte'!I32)</f>
        <v>Indikator unvollständig</v>
      </c>
      <c r="JV2" s="116" t="str">
        <f>IF('5.1 QI Hüfte'!J32="","",'5.1 QI Hüfte'!J32)</f>
        <v/>
      </c>
      <c r="JW2" s="116" t="str">
        <f>IF('5.1 QI Hüfte'!K32="","",'5.1 QI Hüfte'!K32)</f>
        <v/>
      </c>
      <c r="JX2" s="116" t="str">
        <f>IF('5.1 QI Hüfte'!L32="","",'5.1 QI Hüfte'!L32)</f>
        <v/>
      </c>
      <c r="JY2" s="116" t="str">
        <f>IF('5.1 QI Hüfte'!F33="","",'5.1 QI Hüfte'!F33)</f>
        <v/>
      </c>
      <c r="JZ2" s="116">
        <f>IF('5.1 QI Hüfte'!G33="","",'5.1 QI Hüfte'!G33)</f>
        <v>0</v>
      </c>
      <c r="KA2" s="116" t="str">
        <f>IF('5.1 QI Hüfte'!H33="","",'5.1 QI Hüfte'!H33)</f>
        <v/>
      </c>
      <c r="KB2" s="116" t="str">
        <f>IF('5.1 QI Hüfte'!I33="","",'5.1 QI Hüfte'!I33)</f>
        <v>Indikator unvollständig</v>
      </c>
      <c r="KC2" s="116" t="str">
        <f>IF('5.1 QI Hüfte'!J33="","",'5.1 QI Hüfte'!J33)</f>
        <v/>
      </c>
      <c r="KD2" s="116" t="str">
        <f>IF('5.1 QI Hüfte'!K33="","",'5.1 QI Hüfte'!K33)</f>
        <v/>
      </c>
      <c r="KE2" s="116" t="str">
        <f>IF('5.1 QI Hüfte'!L33="","",'5.1 QI Hüfte'!L33)</f>
        <v/>
      </c>
      <c r="KF2" s="116" t="str">
        <f>IF('5.1 QI Hüfte'!F34="","",'5.1 QI Hüfte'!F34)</f>
        <v/>
      </c>
      <c r="KG2" s="116">
        <f>IF('5.1 QI Hüfte'!G34="","",'5.1 QI Hüfte'!G34)</f>
        <v>0</v>
      </c>
      <c r="KH2" s="116" t="str">
        <f>IF('5.1 QI Hüfte'!H34="","",'5.1 QI Hüfte'!H34)</f>
        <v/>
      </c>
      <c r="KI2" s="116" t="str">
        <f>IF('5.1 QI Hüfte'!I34="","",'5.1 QI Hüfte'!I34)</f>
        <v>Indikator unvollständig</v>
      </c>
      <c r="KJ2" s="116" t="str">
        <f>IF('5.1 QI Hüfte'!J34="","",'5.1 QI Hüfte'!J34)</f>
        <v/>
      </c>
      <c r="KK2" s="116" t="str">
        <f>IF('5.1 QI Hüfte'!K34="","",'5.1 QI Hüfte'!K34)</f>
        <v/>
      </c>
      <c r="KL2" s="116" t="str">
        <f>IF('5.1 QI Hüfte'!L34="","",'5.1 QI Hüfte'!L34)</f>
        <v/>
      </c>
      <c r="KM2" s="116" t="str">
        <f>IF('5.1 QI Hüfte'!F35="","",'5.1 QI Hüfte'!F35)</f>
        <v/>
      </c>
      <c r="KN2" s="116">
        <f>IF('5.1 QI Hüfte'!G35="","",'5.1 QI Hüfte'!G35)</f>
        <v>0</v>
      </c>
      <c r="KO2" s="116" t="str">
        <f>IF('5.1 QI Hüfte'!H35="","",'5.1 QI Hüfte'!H35)</f>
        <v/>
      </c>
      <c r="KP2" s="116" t="str">
        <f>IF('5.1 QI Hüfte'!I35="","",'5.1 QI Hüfte'!I35)</f>
        <v>Indikator unvollständig</v>
      </c>
      <c r="KQ2" s="116" t="str">
        <f>IF('5.1 QI Hüfte'!J35="","",'5.1 QI Hüfte'!J35)</f>
        <v/>
      </c>
      <c r="KR2" s="116" t="str">
        <f>IF('5.1 QI Hüfte'!K35="","",'5.1 QI Hüfte'!K35)</f>
        <v/>
      </c>
      <c r="KS2" s="116" t="str">
        <f>IF('5.1 QI Hüfte'!L35="","",'5.1 QI Hüfte'!L35)</f>
        <v/>
      </c>
      <c r="KT2" s="116" t="str">
        <f>IF('5.1 QI Hüfte'!F36="","",'5.1 QI Hüfte'!F36)</f>
        <v/>
      </c>
      <c r="KU2" s="116" t="str">
        <f>IF('5.1 QI Hüfte'!G36="","",'5.1 QI Hüfte'!G36)</f>
        <v/>
      </c>
      <c r="KV2" s="116" t="str">
        <f>IF('5.1 QI Hüfte'!H36="","",'5.1 QI Hüfte'!H36)</f>
        <v/>
      </c>
      <c r="KW2" s="116" t="str">
        <f>IF('5.1 QI Hüfte'!I36="","",'5.1 QI Hüfte'!I36)</f>
        <v>Indikator unvollständig</v>
      </c>
      <c r="KX2" s="116" t="str">
        <f>IF('5.1 QI Hüfte'!J36="","",'5.1 QI Hüfte'!J36)</f>
        <v/>
      </c>
      <c r="KY2" s="116" t="str">
        <f>IF('5.1 QI Hüfte'!K36="","",'5.1 QI Hüfte'!K36)</f>
        <v/>
      </c>
      <c r="KZ2" s="116" t="str">
        <f>IF('5.1 QI Hüfte'!L36="","",'5.1 QI Hüfte'!L36)</f>
        <v/>
      </c>
      <c r="LA2" s="116" t="str">
        <f>IF('5.1 QI Hüfte'!F37="","",'5.1 QI Hüfte'!F37)</f>
        <v/>
      </c>
      <c r="LB2" s="116">
        <f>IF('5.1 QI Hüfte'!G37="","",'5.1 QI Hüfte'!G37)</f>
        <v>0</v>
      </c>
      <c r="LC2" s="116" t="str">
        <f>IF('5.1 QI Hüfte'!H37="","",'5.1 QI Hüfte'!H37)</f>
        <v/>
      </c>
      <c r="LD2" s="116" t="str">
        <f>IF('5.1 QI Hüfte'!I37="","",'5.1 QI Hüfte'!I37)</f>
        <v>Indikator unvollständig</v>
      </c>
      <c r="LE2" s="116" t="str">
        <f>IF('5.1 QI Hüfte'!J37="","",'5.1 QI Hüfte'!J37)</f>
        <v/>
      </c>
      <c r="LF2" s="116" t="str">
        <f>IF('5.1 QI Hüfte'!K37="","",'5.1 QI Hüfte'!K37)</f>
        <v/>
      </c>
      <c r="LG2" s="116" t="str">
        <f>IF('5.1 QI Hüfte'!L37="","",'5.1 QI Hüfte'!L37)</f>
        <v/>
      </c>
      <c r="LH2" s="116" t="str">
        <f>IF('5.1 QI Hüfte'!F38="","",'5.1 QI Hüfte'!F38)</f>
        <v/>
      </c>
      <c r="LI2" s="116">
        <f>IF('5.1 QI Hüfte'!G38="","",'5.1 QI Hüfte'!G38)</f>
        <v>0</v>
      </c>
      <c r="LJ2" s="116" t="str">
        <f>IF('5.1 QI Hüfte'!H38="","",'5.1 QI Hüfte'!H38)</f>
        <v/>
      </c>
      <c r="LK2" s="116" t="str">
        <f>IF('5.1 QI Hüfte'!I38="","",'5.1 QI Hüfte'!I38)</f>
        <v>Indikator unvollständig</v>
      </c>
      <c r="LL2" s="116" t="str">
        <f>IF('5.1 QI Hüfte'!J38="","",'5.1 QI Hüfte'!J38)</f>
        <v/>
      </c>
      <c r="LM2" s="116" t="str">
        <f>IF('5.1 QI Hüfte'!K38="","",'5.1 QI Hüfte'!K38)</f>
        <v/>
      </c>
      <c r="LN2" s="116" t="str">
        <f>IF('5.1 QI Hüfte'!L38="","",'5.1 QI Hüfte'!L38)</f>
        <v/>
      </c>
      <c r="LO2" s="116" t="str">
        <f>IF('5.1 QI Hüfte'!F39="","",'5.1 QI Hüfte'!F39)</f>
        <v/>
      </c>
      <c r="LP2" s="116">
        <f>IF('5.1 QI Hüfte'!G39="","",'5.1 QI Hüfte'!G39)</f>
        <v>0</v>
      </c>
      <c r="LQ2" s="116" t="str">
        <f>IF('5.1 QI Hüfte'!H39="","",'5.1 QI Hüfte'!H39)</f>
        <v/>
      </c>
      <c r="LR2" s="116" t="str">
        <f>IF('5.1 QI Hüfte'!I39="","",'5.1 QI Hüfte'!I39)</f>
        <v>Indikator unvollständig</v>
      </c>
      <c r="LS2" s="116" t="str">
        <f>IF('5.1 QI Hüfte'!J39="","",'5.1 QI Hüfte'!J39)</f>
        <v/>
      </c>
      <c r="LT2" s="116" t="str">
        <f>IF('5.1 QI Hüfte'!K39="","",'5.1 QI Hüfte'!K39)</f>
        <v/>
      </c>
      <c r="LU2" s="116" t="str">
        <f>IF('5.1 QI Hüfte'!L39="","",'5.1 QI Hüfte'!L39)</f>
        <v/>
      </c>
      <c r="LV2" s="116" t="str">
        <f>IF('5.1 QI Hüfte'!F40="","",'5.1 QI Hüfte'!F40)</f>
        <v/>
      </c>
      <c r="LW2" s="116">
        <f>IF('5.1 QI Hüfte'!G40="","",'5.1 QI Hüfte'!G40)</f>
        <v>0</v>
      </c>
      <c r="LX2" s="116" t="str">
        <f>IF('5.1 QI Hüfte'!H40="","",'5.1 QI Hüfte'!H40)</f>
        <v/>
      </c>
      <c r="LY2" s="116" t="str">
        <f>IF('5.1 QI Hüfte'!I40="","",'5.1 QI Hüfte'!I40)</f>
        <v>Indikator unvollständig</v>
      </c>
      <c r="LZ2" s="116" t="str">
        <f>IF('5.1 QI Hüfte'!J40="","",'5.1 QI Hüfte'!J40)</f>
        <v/>
      </c>
      <c r="MA2" s="116" t="str">
        <f>IF('5.1 QI Hüfte'!K40="","",'5.1 QI Hüfte'!K40)</f>
        <v/>
      </c>
      <c r="MB2" s="116" t="str">
        <f>IF('5.1 QI Hüfte'!L40="","",'5.1 QI Hüfte'!L40)</f>
        <v/>
      </c>
      <c r="MC2" s="116" t="str">
        <f>IF('5.1 QI Hüfte'!F41="","",'5.1 QI Hüfte'!F41)</f>
        <v/>
      </c>
      <c r="MD2" s="116">
        <f>IF('5.1 QI Hüfte'!G41="","",'5.1 QI Hüfte'!G41)</f>
        <v>0</v>
      </c>
      <c r="ME2" s="116" t="str">
        <f>IF('5.1 QI Hüfte'!H41="","",'5.1 QI Hüfte'!H41)</f>
        <v/>
      </c>
      <c r="MF2" s="116" t="str">
        <f>IF('5.1 QI Hüfte'!I41="","",'5.1 QI Hüfte'!I41)</f>
        <v>Indikator unvollständig</v>
      </c>
      <c r="MG2" s="116" t="str">
        <f>IF('5.1 QI Hüfte'!J41="","",'5.1 QI Hüfte'!J41)</f>
        <v/>
      </c>
      <c r="MH2" s="116" t="str">
        <f>IF('5.1 QI Hüfte'!K41="","",'5.1 QI Hüfte'!K41)</f>
        <v/>
      </c>
      <c r="MI2" s="116" t="str">
        <f>IF('5.1 QI Hüfte'!L41="","",'5.1 QI Hüfte'!L41)</f>
        <v/>
      </c>
      <c r="MJ2" s="116" t="str">
        <f>IF('5.1 QI Hüfte'!F42="","",'5.1 QI Hüfte'!F42)</f>
        <v/>
      </c>
      <c r="MK2" s="116">
        <f>IF('5.1 QI Hüfte'!G42="","",'5.1 QI Hüfte'!G42)</f>
        <v>0</v>
      </c>
      <c r="ML2" s="116" t="str">
        <f>IF('5.1 QI Hüfte'!H42="","",'5.1 QI Hüfte'!H42)</f>
        <v/>
      </c>
      <c r="MM2" s="116" t="str">
        <f>IF('5.1 QI Hüfte'!I42="","",'5.1 QI Hüfte'!I42)</f>
        <v>Indikator unvollständig</v>
      </c>
      <c r="MN2" s="116" t="str">
        <f>IF('5.1 QI Hüfte'!J42="","",'5.1 QI Hüfte'!J42)</f>
        <v/>
      </c>
      <c r="MO2" s="116" t="str">
        <f>IF('5.1 QI Hüfte'!K42="","",'5.1 QI Hüfte'!K42)</f>
        <v/>
      </c>
      <c r="MP2" s="116" t="str">
        <f>IF('5.1 QI Hüfte'!L42="","",'5.1 QI Hüfte'!L42)</f>
        <v/>
      </c>
      <c r="MQ2" s="116" t="str">
        <f>IF('5.1 QI Hüfte'!F43="","",'5.1 QI Hüfte'!F43)</f>
        <v/>
      </c>
      <c r="MR2" s="116">
        <f>IF('5.1 QI Hüfte'!G43="","",'5.1 QI Hüfte'!G43)</f>
        <v>0</v>
      </c>
      <c r="MS2" s="116" t="str">
        <f>IF('5.1 QI Hüfte'!H43="","",'5.1 QI Hüfte'!H43)</f>
        <v/>
      </c>
      <c r="MT2" s="116" t="str">
        <f>IF('5.1 QI Hüfte'!I43="","",'5.1 QI Hüfte'!I43)</f>
        <v>Indikator unvollständig</v>
      </c>
      <c r="MU2" s="116" t="str">
        <f>IF('5.1 QI Hüfte'!J43="","",'5.1 QI Hüfte'!J43)</f>
        <v/>
      </c>
      <c r="MV2" s="116" t="str">
        <f>IF('5.1 QI Hüfte'!K43="","",'5.1 QI Hüfte'!K43)</f>
        <v/>
      </c>
      <c r="MW2" s="116" t="str">
        <f>IF('5.1 QI Hüfte'!L43="","",'5.1 QI Hüfte'!L43)</f>
        <v/>
      </c>
      <c r="MX2" s="116" t="str">
        <f>IF('5.1 QI Hüfte'!F44="","",'5.1 QI Hüfte'!F44)</f>
        <v/>
      </c>
      <c r="MY2" s="116">
        <f>IF('5.1 QI Hüfte'!G44="","",'5.1 QI Hüfte'!G44)</f>
        <v>0</v>
      </c>
      <c r="MZ2" s="116" t="str">
        <f>IF('5.1 QI Hüfte'!H44="","",'5.1 QI Hüfte'!H44)</f>
        <v/>
      </c>
      <c r="NA2" s="116" t="str">
        <f>IF('5.1 QI Hüfte'!I44="","",'5.1 QI Hüfte'!I44)</f>
        <v>Indikator unvollständig</v>
      </c>
      <c r="NB2" s="116" t="str">
        <f>IF('5.1 QI Hüfte'!J44="","",'5.1 QI Hüfte'!J44)</f>
        <v/>
      </c>
      <c r="NC2" s="116" t="str">
        <f>IF('5.1 QI Hüfte'!K44="","",'5.1 QI Hüfte'!K44)</f>
        <v/>
      </c>
      <c r="ND2" s="116" t="str">
        <f>IF('5.1 QI Hüfte'!L44="","",'5.1 QI Hüfte'!L44)</f>
        <v/>
      </c>
      <c r="NE2" s="116" t="str">
        <f>IF('5.1 QI Hüfte'!F45="","",'5.1 QI Hüfte'!F45)</f>
        <v/>
      </c>
      <c r="NF2" s="116">
        <f>IF('5.1 QI Hüfte'!G45="","",'5.1 QI Hüfte'!G45)</f>
        <v>0</v>
      </c>
      <c r="NG2" s="116" t="str">
        <f>IF('5.1 QI Hüfte'!H45="","",'5.1 QI Hüfte'!H45)</f>
        <v/>
      </c>
      <c r="NH2" s="116" t="str">
        <f>IF('5.1 QI Hüfte'!I45="","",'5.1 QI Hüfte'!I45)</f>
        <v>Indikator unvollständig</v>
      </c>
      <c r="NI2" s="116" t="str">
        <f>IF('5.1 QI Hüfte'!J45="","",'5.1 QI Hüfte'!J45)</f>
        <v/>
      </c>
      <c r="NJ2" s="116" t="str">
        <f>IF('5.1 QI Hüfte'!K45="","",'5.1 QI Hüfte'!K45)</f>
        <v/>
      </c>
      <c r="NK2" s="116" t="str">
        <f>IF('5.1 QI Hüfte'!L45="","",'5.1 QI Hüfte'!L45)</f>
        <v/>
      </c>
      <c r="NL2" s="116" t="str">
        <f>IF('5.1 QI Hüfte'!F46="","",'5.1 QI Hüfte'!F46)</f>
        <v/>
      </c>
      <c r="NM2" s="116">
        <f>IF('5.1 QI Hüfte'!G46="","",'5.1 QI Hüfte'!G46)</f>
        <v>0</v>
      </c>
      <c r="NN2" s="116" t="str">
        <f>IF('5.1 QI Hüfte'!H46="","",'5.1 QI Hüfte'!H46)</f>
        <v/>
      </c>
      <c r="NO2" s="116" t="str">
        <f>IF('5.1 QI Hüfte'!I46="","",'5.1 QI Hüfte'!I46)</f>
        <v>Indikator unvollständig</v>
      </c>
      <c r="NP2" s="116" t="str">
        <f>IF('5.1 QI Hüfte'!J46="","",'5.1 QI Hüfte'!J46)</f>
        <v/>
      </c>
      <c r="NQ2" s="116" t="str">
        <f>IF('5.1 QI Hüfte'!K46="","",'5.1 QI Hüfte'!K46)</f>
        <v/>
      </c>
      <c r="NR2" s="116" t="str">
        <f>IF('5.1 QI Hüfte'!L46="","",'5.1 QI Hüfte'!L46)</f>
        <v/>
      </c>
      <c r="NS2" s="116" t="str">
        <f>IF('5.1 QI Hüfte'!F47="","",'5.1 QI Hüfte'!F47)</f>
        <v/>
      </c>
      <c r="NT2" s="116">
        <f>IF('5.1 QI Hüfte'!G47="","",'5.1 QI Hüfte'!G47)</f>
        <v>0</v>
      </c>
      <c r="NU2" s="116" t="str">
        <f>IF('5.1 QI Hüfte'!H47="","",'5.1 QI Hüfte'!H47)</f>
        <v/>
      </c>
      <c r="NV2" s="116" t="str">
        <f>IF('5.1 QI Hüfte'!I47="","",'5.1 QI Hüfte'!I47)</f>
        <v>Indikator unvollständig</v>
      </c>
      <c r="NW2" s="116" t="str">
        <f>IF('5.1 QI Hüfte'!J47="","",'5.1 QI Hüfte'!J47)</f>
        <v/>
      </c>
      <c r="NX2" s="116" t="str">
        <f>IF('5.1 QI Hüfte'!K47="","",'5.1 QI Hüfte'!K47)</f>
        <v/>
      </c>
      <c r="NY2" s="116" t="str">
        <f>IF('5.1 QI Hüfte'!L47="","",'5.1 QI Hüfte'!L47)</f>
        <v/>
      </c>
      <c r="NZ2" s="116" t="str">
        <f>IF('5.1 QI Hüfte'!F48="","",'5.1 QI Hüfte'!F48)</f>
        <v/>
      </c>
      <c r="OA2" s="116">
        <f>IF('5.1 QI Hüfte'!G48="","",'5.1 QI Hüfte'!G48)</f>
        <v>0</v>
      </c>
      <c r="OB2" s="116" t="str">
        <f>IF('5.1 QI Hüfte'!H48="","",'5.1 QI Hüfte'!H48)</f>
        <v/>
      </c>
      <c r="OC2" s="116" t="str">
        <f>IF('5.1 QI Hüfte'!I48="","",'5.1 QI Hüfte'!I48)</f>
        <v>Indikator unvollständig</v>
      </c>
      <c r="OD2" s="116" t="str">
        <f>IF('5.1 QI Hüfte'!J48="","",'5.1 QI Hüfte'!J48)</f>
        <v/>
      </c>
      <c r="OE2" s="116" t="str">
        <f>IF('5.1 QI Hüfte'!K48="","",'5.1 QI Hüfte'!K48)</f>
        <v/>
      </c>
      <c r="OF2" s="116" t="str">
        <f>IF('5.1 QI Hüfte'!L48="","",'5.1 QI Hüfte'!L48)</f>
        <v/>
      </c>
      <c r="OG2" s="116" t="str">
        <f>IF('5.1 QI Hüfte'!F49="","",'5.1 QI Hüfte'!F49)</f>
        <v/>
      </c>
      <c r="OH2" s="116">
        <f>IF('5.1 QI Hüfte'!G49="","",'5.1 QI Hüfte'!G49)</f>
        <v>0</v>
      </c>
      <c r="OI2" s="116" t="str">
        <f>IF('5.1 QI Hüfte'!H49="","",'5.1 QI Hüfte'!H49)</f>
        <v/>
      </c>
      <c r="OJ2" s="116" t="str">
        <f>IF('5.1 QI Hüfte'!I49="","",'5.1 QI Hüfte'!I49)</f>
        <v>Indikator unvollständig</v>
      </c>
      <c r="OK2" s="116" t="str">
        <f>IF('5.1 QI Hüfte'!J49="","",'5.1 QI Hüfte'!J49)</f>
        <v/>
      </c>
      <c r="OL2" s="116" t="str">
        <f>IF('5.1 QI Hüfte'!K49="","",'5.1 QI Hüfte'!K49)</f>
        <v/>
      </c>
      <c r="OM2" s="116" t="str">
        <f>IF('5.1 QI Hüfte'!L49="","",'5.1 QI Hüfte'!L49)</f>
        <v/>
      </c>
      <c r="ON2" s="116" t="str">
        <f>IF('5.1 QI Hüfte'!F50="","",'5.1 QI Hüfte'!F50)</f>
        <v/>
      </c>
      <c r="OO2" s="116">
        <f>IF('5.1 QI Hüfte'!G50="","",'5.1 QI Hüfte'!G50)</f>
        <v>0</v>
      </c>
      <c r="OP2" s="116" t="str">
        <f>IF('5.1 QI Hüfte'!H50="","",'5.1 QI Hüfte'!H50)</f>
        <v/>
      </c>
      <c r="OQ2" s="116" t="str">
        <f>IF('5.1 QI Hüfte'!I50="","",'5.1 QI Hüfte'!I50)</f>
        <v>Indikator unvollständig</v>
      </c>
      <c r="OR2" s="116" t="str">
        <f>IF('5.1 QI Hüfte'!J50="","",'5.1 QI Hüfte'!J50)</f>
        <v/>
      </c>
      <c r="OS2" s="116" t="str">
        <f>IF('5.1 QI Hüfte'!K50="","",'5.1 QI Hüfte'!K50)</f>
        <v/>
      </c>
      <c r="OT2" s="116" t="str">
        <f>IF('5.1 QI Hüfte'!L50="","",'5.1 QI Hüfte'!L50)</f>
        <v/>
      </c>
      <c r="OU2" s="116" t="str">
        <f>IF('5.1 QI Hüfte'!F51="","",'5.1 QI Hüfte'!F51)</f>
        <v/>
      </c>
      <c r="OV2" s="116">
        <f>IF('5.1 QI Hüfte'!G51="","",'5.1 QI Hüfte'!G51)</f>
        <v>0</v>
      </c>
      <c r="OW2" s="116" t="str">
        <f>IF('5.1 QI Hüfte'!H51="","",'5.1 QI Hüfte'!H51)</f>
        <v/>
      </c>
      <c r="OX2" s="116" t="str">
        <f>IF('5.1 QI Hüfte'!I51="","",'5.1 QI Hüfte'!I51)</f>
        <v>Indikator unvollständig</v>
      </c>
      <c r="OY2" s="116" t="str">
        <f>IF('5.1 QI Hüfte'!J51="","",'5.1 QI Hüfte'!J51)</f>
        <v/>
      </c>
      <c r="OZ2" s="116" t="str">
        <f>IF('5.1 QI Hüfte'!K51="","",'5.1 QI Hüfte'!K51)</f>
        <v/>
      </c>
      <c r="PA2" s="116" t="str">
        <f>IF('5.1 QI Hüfte'!L51="","",'5.1 QI Hüfte'!L51)</f>
        <v/>
      </c>
      <c r="PB2" s="116" t="str">
        <f>IF('5.1 QI Hüfte'!F52="","",'5.1 QI Hüfte'!F52)</f>
        <v/>
      </c>
      <c r="PC2" s="116">
        <f>IF('5.1 QI Hüfte'!G52="","",'5.1 QI Hüfte'!G52)</f>
        <v>0</v>
      </c>
      <c r="PD2" s="116" t="str">
        <f>IF('5.1 QI Hüfte'!H52="","",'5.1 QI Hüfte'!H52)</f>
        <v/>
      </c>
      <c r="PE2" s="116" t="str">
        <f>IF('5.1 QI Hüfte'!I52="","",'5.1 QI Hüfte'!I52)</f>
        <v>Indikator unvollständig</v>
      </c>
      <c r="PF2" s="116" t="str">
        <f>IF('5.1 QI Hüfte'!J52="","",'5.1 QI Hüfte'!J52)</f>
        <v/>
      </c>
      <c r="PG2" s="116" t="str">
        <f>IF('5.1 QI Hüfte'!K52="","",'5.1 QI Hüfte'!K52)</f>
        <v/>
      </c>
      <c r="PH2" s="116" t="str">
        <f>IF('5.1 QI Hüfte'!L52="","",'5.1 QI Hüfte'!L52)</f>
        <v/>
      </c>
      <c r="PI2" s="116" t="str">
        <f>IF('5.1 QI Hüfte'!F53="","",'5.1 QI Hüfte'!F53)</f>
        <v/>
      </c>
      <c r="PJ2" s="116">
        <f>IF('5.1 QI Hüfte'!G53="","",'5.1 QI Hüfte'!G53)</f>
        <v>0</v>
      </c>
      <c r="PK2" s="116" t="str">
        <f>IF('5.1 QI Hüfte'!H53="","",'5.1 QI Hüfte'!H53)</f>
        <v/>
      </c>
      <c r="PL2" s="116" t="str">
        <f>IF('5.1 QI Hüfte'!I53="","",'5.1 QI Hüfte'!I53)</f>
        <v>Indikator unvollständig</v>
      </c>
      <c r="PM2" s="116" t="str">
        <f>IF('5.1 QI Hüfte'!J53="","",'5.1 QI Hüfte'!J53)</f>
        <v/>
      </c>
      <c r="PN2" s="116" t="str">
        <f>IF('5.1 QI Hüfte'!K53="","",'5.1 QI Hüfte'!K53)</f>
        <v/>
      </c>
      <c r="PO2" s="116" t="str">
        <f>IF('5.1 QI Hüfte'!L53="","",'5.1 QI Hüfte'!L53)</f>
        <v/>
      </c>
      <c r="PP2" s="116" t="str">
        <f>IF('5.1 QI Hüfte'!F54="","",'5.1 QI Hüfte'!F54)</f>
        <v/>
      </c>
      <c r="PQ2" s="116">
        <f>IF('5.1 QI Hüfte'!G54="","",'5.1 QI Hüfte'!G54)</f>
        <v>0</v>
      </c>
      <c r="PR2" s="116" t="str">
        <f>IF('5.1 QI Hüfte'!H54="","",'5.1 QI Hüfte'!H54)</f>
        <v/>
      </c>
      <c r="PS2" s="116" t="str">
        <f>IF('5.1 QI Hüfte'!I54="","",'5.1 QI Hüfte'!I54)</f>
        <v>Indikator unvollständig</v>
      </c>
      <c r="PT2" s="116" t="str">
        <f>IF('5.1 QI Hüfte'!J54="","",'5.1 QI Hüfte'!J54)</f>
        <v/>
      </c>
      <c r="PU2" s="116" t="str">
        <f>IF('5.1 QI Hüfte'!K54="","",'5.1 QI Hüfte'!K54)</f>
        <v/>
      </c>
      <c r="PV2" s="116" t="str">
        <f>IF('5.1 QI Hüfte'!L54="","",'5.1 QI Hüfte'!L54)</f>
        <v/>
      </c>
      <c r="PW2" s="116" t="str">
        <f>IF('5.1 QI Hüfte'!F55="","",'5.1 QI Hüfte'!F55)</f>
        <v/>
      </c>
      <c r="PX2" s="116">
        <f>IF('5.1 QI Hüfte'!G55="","",'5.1 QI Hüfte'!G55)</f>
        <v>0</v>
      </c>
      <c r="PY2" s="116" t="str">
        <f>IF('5.1 QI Hüfte'!H55="","",'5.1 QI Hüfte'!H55)</f>
        <v/>
      </c>
      <c r="PZ2" s="116" t="str">
        <f>IF('5.1 QI Hüfte'!I55="","",'5.1 QI Hüfte'!I55)</f>
        <v>Indikator unvollständig</v>
      </c>
      <c r="QA2" s="116" t="str">
        <f>IF('5.1 QI Hüfte'!J55="","",'5.1 QI Hüfte'!J55)</f>
        <v/>
      </c>
      <c r="QB2" s="116" t="str">
        <f>IF('5.1 QI Hüfte'!K55="","",'5.1 QI Hüfte'!K55)</f>
        <v/>
      </c>
      <c r="QC2" s="116" t="str">
        <f>IF('5.1 QI Hüfte'!L55="","",'5.1 QI Hüfte'!L55)</f>
        <v/>
      </c>
      <c r="QD2" s="116" t="str">
        <f>IF('5.1 QI Hüfte'!F56="","",'5.1 QI Hüfte'!F56)</f>
        <v/>
      </c>
      <c r="QE2" s="116">
        <f>IF('5.1 QI Hüfte'!G56="","",'5.1 QI Hüfte'!G56)</f>
        <v>0</v>
      </c>
      <c r="QF2" s="116" t="str">
        <f>IF('5.1 QI Hüfte'!H56="","",'5.1 QI Hüfte'!H56)</f>
        <v/>
      </c>
      <c r="QG2" s="116" t="str">
        <f>IF('5.1 QI Hüfte'!I56="","",'5.1 QI Hüfte'!I56)</f>
        <v>Indikator unvollständig</v>
      </c>
      <c r="QH2" s="116" t="str">
        <f>IF('5.1 QI Hüfte'!J56="","",'5.1 QI Hüfte'!J56)</f>
        <v/>
      </c>
      <c r="QI2" s="116" t="str">
        <f>IF('5.1 QI Hüfte'!K56="","",'5.1 QI Hüfte'!K56)</f>
        <v/>
      </c>
      <c r="QJ2" s="116" t="str">
        <f>IF('5.1 QI Hüfte'!L56="","",'5.1 QI Hüfte'!L56)</f>
        <v/>
      </c>
      <c r="QK2" s="116" t="str">
        <f>IF('5.1 QI Hüfte'!F57="","",'5.1 QI Hüfte'!F57)</f>
        <v/>
      </c>
      <c r="QL2" s="116">
        <f>IF('5.1 QI Hüfte'!G57="","",'5.1 QI Hüfte'!G57)</f>
        <v>0</v>
      </c>
      <c r="QM2" s="116" t="str">
        <f>IF('5.1 QI Hüfte'!H57="","",'5.1 QI Hüfte'!H57)</f>
        <v/>
      </c>
      <c r="QN2" s="116" t="str">
        <f>IF('5.1 QI Hüfte'!I57="","",'5.1 QI Hüfte'!I57)</f>
        <v>Indikator unvollständig</v>
      </c>
      <c r="QO2" s="116" t="str">
        <f>IF('5.1 QI Hüfte'!J57="","",'5.1 QI Hüfte'!J57)</f>
        <v/>
      </c>
      <c r="QP2" s="116" t="str">
        <f>IF('5.1 QI Hüfte'!K57="","",'5.1 QI Hüfte'!K57)</f>
        <v/>
      </c>
      <c r="QQ2" s="116" t="str">
        <f>IF('5.1 QI Hüfte'!L57="","",'5.1 QI Hüfte'!L57)</f>
        <v/>
      </c>
      <c r="QR2" s="116" t="str">
        <f>IF('5.1 QI Hüfte'!F58="","",'5.1 QI Hüfte'!F58)</f>
        <v/>
      </c>
      <c r="QS2" s="116">
        <f>IF('5.1 QI Hüfte'!G58="","",'5.1 QI Hüfte'!G58)</f>
        <v>0</v>
      </c>
      <c r="QT2" s="116" t="str">
        <f>IF('5.1 QI Hüfte'!H58="","",'5.1 QI Hüfte'!H58)</f>
        <v/>
      </c>
      <c r="QU2" s="116" t="str">
        <f>IF('5.1 QI Hüfte'!I58="","",'5.1 QI Hüfte'!I58)</f>
        <v>Indikator unvollständig</v>
      </c>
      <c r="QV2" s="116" t="str">
        <f>IF('5.1 QI Hüfte'!J58="","",'5.1 QI Hüfte'!J58)</f>
        <v/>
      </c>
      <c r="QW2" s="116" t="str">
        <f>IF('5.1 QI Hüfte'!K58="","",'5.1 QI Hüfte'!K58)</f>
        <v/>
      </c>
      <c r="QX2" s="116" t="str">
        <f>IF('5.1 QI Hüfte'!L58="","",'5.1 QI Hüfte'!L58)</f>
        <v/>
      </c>
      <c r="QY2" s="116" t="str">
        <f>IF('5.1 QI Hüfte'!F59="","",'5.1 QI Hüfte'!F59)</f>
        <v/>
      </c>
      <c r="QZ2" s="116">
        <f>IF('5.1 QI Hüfte'!G59="","",'5.1 QI Hüfte'!G59)</f>
        <v>0</v>
      </c>
      <c r="RA2" s="116" t="str">
        <f>IF('5.1 QI Hüfte'!H59="","",'5.1 QI Hüfte'!H59)</f>
        <v/>
      </c>
      <c r="RB2" s="116" t="str">
        <f>IF('5.1 QI Hüfte'!I59="","",'5.1 QI Hüfte'!I59)</f>
        <v>Indikator unvollständig</v>
      </c>
      <c r="RC2" s="116" t="str">
        <f>IF('5.1 QI Hüfte'!J59="","",'5.1 QI Hüfte'!J59)</f>
        <v/>
      </c>
      <c r="RD2" s="116" t="str">
        <f>IF('5.1 QI Hüfte'!K59="","",'5.1 QI Hüfte'!K59)</f>
        <v/>
      </c>
      <c r="RE2" s="116" t="str">
        <f>IF('5.1 QI Hüfte'!L59="","",'5.1 QI Hüfte'!L59)</f>
        <v/>
      </c>
      <c r="RF2" s="116" t="str">
        <f>IF('5.1 QI Hüfte'!F60="","",'5.1 QI Hüfte'!F60)</f>
        <v/>
      </c>
      <c r="RG2" s="116">
        <f>IF('5.1 QI Hüfte'!G60="","",'5.1 QI Hüfte'!G60)</f>
        <v>0</v>
      </c>
      <c r="RH2" s="116" t="str">
        <f>IF('5.1 QI Hüfte'!H60="","",'5.1 QI Hüfte'!H60)</f>
        <v/>
      </c>
      <c r="RI2" s="116" t="str">
        <f>IF('5.1 QI Hüfte'!I60="","",'5.1 QI Hüfte'!I60)</f>
        <v>Indikator unvollständig</v>
      </c>
      <c r="RJ2" s="116" t="str">
        <f>IF('5.1 QI Hüfte'!J60="","",'5.1 QI Hüfte'!J60)</f>
        <v/>
      </c>
      <c r="RK2" s="116" t="str">
        <f>IF('5.1 QI Hüfte'!K60="","",'5.1 QI Hüfte'!K60)</f>
        <v/>
      </c>
      <c r="RL2" s="116" t="str">
        <f>IF('5.1 QI Hüfte'!L60="","",'5.1 QI Hüfte'!L60)</f>
        <v/>
      </c>
      <c r="RM2" s="116" t="str">
        <f>IF('5.1 QI Hüfte'!F61="","",'5.1 QI Hüfte'!F61)</f>
        <v/>
      </c>
      <c r="RN2" s="116">
        <f>IF('5.1 QI Hüfte'!G61="","",'5.1 QI Hüfte'!G61)</f>
        <v>0</v>
      </c>
      <c r="RO2" s="116" t="str">
        <f>IF('5.1 QI Hüfte'!H61="","",'5.1 QI Hüfte'!H61)</f>
        <v/>
      </c>
      <c r="RP2" s="116" t="str">
        <f>IF('5.1 QI Hüfte'!I61="","",'5.1 QI Hüfte'!I61)</f>
        <v>Indikator unvollständig</v>
      </c>
      <c r="RQ2" s="116" t="str">
        <f>IF('5.1 QI Hüfte'!J61="","",'5.1 QI Hüfte'!J61)</f>
        <v/>
      </c>
      <c r="RR2" s="116" t="str">
        <f>IF('5.1 QI Hüfte'!K61="","",'5.1 QI Hüfte'!K61)</f>
        <v/>
      </c>
      <c r="RS2" s="116" t="str">
        <f>IF('5.1 QI Hüfte'!L61="","",'5.1 QI Hüfte'!L61)</f>
        <v/>
      </c>
      <c r="RT2" s="116" t="str">
        <f>IF('5.1 QI Hüfte'!F62="","",'5.1 QI Hüfte'!F62)</f>
        <v/>
      </c>
      <c r="RU2" s="116">
        <f>IF('5.1 QI Hüfte'!G62="","",'5.1 QI Hüfte'!G62)</f>
        <v>0</v>
      </c>
      <c r="RV2" s="116" t="str">
        <f>IF('5.1 QI Hüfte'!H62="","",'5.1 QI Hüfte'!H62)</f>
        <v/>
      </c>
      <c r="RW2" s="116" t="str">
        <f>IF('5.1 QI Hüfte'!I62="","",'5.1 QI Hüfte'!I62)</f>
        <v>Indikator unvollständig</v>
      </c>
      <c r="RX2" s="116" t="str">
        <f>IF('5.1 QI Hüfte'!J62="","",'5.1 QI Hüfte'!J62)</f>
        <v/>
      </c>
      <c r="RY2" s="116" t="str">
        <f>IF('5.1 QI Hüfte'!K62="","",'5.1 QI Hüfte'!K62)</f>
        <v/>
      </c>
      <c r="RZ2" s="116" t="str">
        <f>IF('5.1 QI Hüfte'!L62="","",'5.1 QI Hüfte'!L62)</f>
        <v/>
      </c>
      <c r="SA2" s="116" t="str">
        <f>IF('5.1 QI Hüfte'!F63="","",'5.1 QI Hüfte'!F63)</f>
        <v/>
      </c>
      <c r="SB2" s="116">
        <f>IF('5.1 QI Hüfte'!G63="","",'5.1 QI Hüfte'!G63)</f>
        <v>0</v>
      </c>
      <c r="SC2" s="116" t="str">
        <f>IF('5.1 QI Hüfte'!H63="","",'5.1 QI Hüfte'!H63)</f>
        <v/>
      </c>
      <c r="SD2" s="116" t="str">
        <f>IF('5.1 QI Hüfte'!I63="","",'5.1 QI Hüfte'!I63)</f>
        <v>Indikator unvollständig</v>
      </c>
      <c r="SE2" s="116" t="str">
        <f>IF('5.1 QI Hüfte'!J63="","",'5.1 QI Hüfte'!J63)</f>
        <v/>
      </c>
      <c r="SF2" s="116" t="str">
        <f>IF('5.1 QI Hüfte'!K63="","",'5.1 QI Hüfte'!K63)</f>
        <v/>
      </c>
      <c r="SG2" s="116" t="str">
        <f>IF('5.1 QI Hüfte'!L63="","",'5.1 QI Hüfte'!L63)</f>
        <v/>
      </c>
      <c r="SH2" s="116" t="str">
        <f>IF('5.1 QI Hüfte'!F64="","",'5.1 QI Hüfte'!F64)</f>
        <v/>
      </c>
      <c r="SI2" s="116" t="str">
        <f>IF('5.1 QI Hüfte'!G64="","",'5.1 QI Hüfte'!G64)</f>
        <v/>
      </c>
      <c r="SJ2" s="116" t="str">
        <f>IF('5.1 QI Hüfte'!H64="","",'5.1 QI Hüfte'!H64)</f>
        <v/>
      </c>
      <c r="SK2" s="116" t="str">
        <f>IF('5.1 QI Hüfte'!I64="","",'5.1 QI Hüfte'!I64)</f>
        <v>Indikator unvollständig</v>
      </c>
      <c r="SL2" s="116" t="str">
        <f>IF('5.1 QI Hüfte'!J64="","",'5.1 QI Hüfte'!J64)</f>
        <v/>
      </c>
      <c r="SM2" s="116" t="str">
        <f>IF('5.1 QI Hüfte'!K64="","",'5.1 QI Hüfte'!K64)</f>
        <v/>
      </c>
      <c r="SN2" s="116" t="str">
        <f>IF('5.1 QI Hüfte'!L64="","",'5.1 QI Hüfte'!L64)</f>
        <v/>
      </c>
      <c r="SO2" s="116" t="str">
        <f>IF('5.1 QI Hüfte'!F65="","",'5.1 QI Hüfte'!F65)</f>
        <v/>
      </c>
      <c r="SP2" s="116" t="str">
        <f>IF('5.1 QI Hüfte'!G65="","",'5.1 QI Hüfte'!G65)</f>
        <v/>
      </c>
      <c r="SQ2" s="116" t="str">
        <f>IF('5.1 QI Hüfte'!H65="","",'5.1 QI Hüfte'!H65)</f>
        <v/>
      </c>
      <c r="SR2" s="116" t="str">
        <f>IF('5.1 QI Hüfte'!I65="","",'5.1 QI Hüfte'!I65)</f>
        <v>Indikator unvollständig</v>
      </c>
      <c r="SS2" s="116" t="str">
        <f>IF('5.1 QI Hüfte'!J65="","",'5.1 QI Hüfte'!J65)</f>
        <v/>
      </c>
      <c r="ST2" s="116" t="str">
        <f>IF('5.1 QI Hüfte'!K65="","",'5.1 QI Hüfte'!K65)</f>
        <v/>
      </c>
      <c r="SU2" s="116" t="str">
        <f>IF('5.1 QI Hüfte'!L65="","",'5.1 QI Hüfte'!L65)</f>
        <v/>
      </c>
      <c r="SV2" s="116" t="str">
        <f>IF('5.1 QI Hüfte'!F66="","",'5.1 QI Hüfte'!F66)</f>
        <v/>
      </c>
      <c r="SW2" s="116" t="str">
        <f>IF('5.1 QI Hüfte'!G66="","",'5.1 QI Hüfte'!G66)</f>
        <v/>
      </c>
      <c r="SX2" s="116" t="str">
        <f>IF('5.1 QI Hüfte'!H66="","",'5.1 QI Hüfte'!H66)</f>
        <v/>
      </c>
      <c r="SY2" s="116" t="str">
        <f>IF('5.1 QI Hüfte'!I66="","",'5.1 QI Hüfte'!I66)</f>
        <v>Indikator unvollständig</v>
      </c>
      <c r="SZ2" s="116" t="str">
        <f>IF('5.1 QI Hüfte'!J66="","",'5.1 QI Hüfte'!J66)</f>
        <v/>
      </c>
      <c r="TA2" s="116" t="str">
        <f>IF('5.1 QI Hüfte'!K66="","",'5.1 QI Hüfte'!K66)</f>
        <v/>
      </c>
      <c r="TB2" s="116" t="str">
        <f>IF('5.1 QI Hüfte'!L66="","",'5.1 QI Hüfte'!L66)</f>
        <v/>
      </c>
      <c r="TC2" s="116" t="str">
        <f>IF('5.1 QI Hüfte'!F67="","",'5.1 QI Hüfte'!F67)</f>
        <v/>
      </c>
      <c r="TD2" s="116" t="str">
        <f>IF('5.1 QI Hüfte'!G67="","",'5.1 QI Hüfte'!G67)</f>
        <v/>
      </c>
      <c r="TE2" s="116" t="str">
        <f>IF('5.1 QI Hüfte'!H67="","",'5.1 QI Hüfte'!H67)</f>
        <v/>
      </c>
      <c r="TF2" s="116" t="str">
        <f>IF('5.1 QI Hüfte'!I67="","",'5.1 QI Hüfte'!I67)</f>
        <v>Indikator unvollständig</v>
      </c>
      <c r="TG2" s="116" t="str">
        <f>IF('5.1 QI Hüfte'!J67="","",'5.1 QI Hüfte'!J67)</f>
        <v/>
      </c>
      <c r="TH2" s="116" t="str">
        <f>IF('5.1 QI Hüfte'!K67="","",'5.1 QI Hüfte'!K67)</f>
        <v/>
      </c>
      <c r="TI2" s="116" t="str">
        <f>IF('5.1 QI Hüfte'!L67="","",'5.1 QI Hüfte'!L67)</f>
        <v/>
      </c>
      <c r="TJ2" s="116" t="str">
        <f>IF('5.2 QI Knie'!F18="","",'5.2 QI Knie'!F18)</f>
        <v/>
      </c>
      <c r="TK2" s="116">
        <f>IF('5.2 QI Knie'!G18="","",'5.2 QI Knie'!G18)</f>
        <v>0</v>
      </c>
      <c r="TL2" s="123" t="str">
        <f>IF('5.2 QI Knie'!H18="","",'5.2 QI Knie'!H18)</f>
        <v/>
      </c>
      <c r="TM2" s="116" t="str">
        <f>IF('5.2 QI Knie'!I18="","",'5.2 QI Knie'!I18)</f>
        <v>Indikator unvollständig</v>
      </c>
      <c r="TN2" s="116" t="str">
        <f>IF('5.2 QI Knie'!J18="","",'5.2 QI Knie'!J18)</f>
        <v/>
      </c>
      <c r="TO2" s="116" t="str">
        <f>IF('5.2 QI Knie'!K18="","",'5.2 QI Knie'!K18)</f>
        <v/>
      </c>
      <c r="TP2" s="116" t="str">
        <f>IF('5.2 QI Knie'!L18="","",'5.2 QI Knie'!L18)</f>
        <v/>
      </c>
      <c r="TQ2" s="116" t="str">
        <f>IF('5.2 QI Knie'!F19="","",'5.2 QI Knie'!F19)</f>
        <v/>
      </c>
      <c r="TR2" s="116">
        <f>IF('5.2 QI Knie'!G19="","",'5.2 QI Knie'!G19)</f>
        <v>0</v>
      </c>
      <c r="TS2" s="123" t="str">
        <f>IF('5.2 QI Knie'!H19="","",'5.2 QI Knie'!H19)</f>
        <v/>
      </c>
      <c r="TT2" s="116" t="str">
        <f>IF('5.2 QI Knie'!I19="","",'5.2 QI Knie'!I19)</f>
        <v>Indikator unvollständig</v>
      </c>
      <c r="TU2" s="116" t="str">
        <f>IF('5.2 QI Knie'!J19="","",'5.2 QI Knie'!J19)</f>
        <v/>
      </c>
      <c r="TV2" s="116" t="str">
        <f>IF('5.2 QI Knie'!K19="","",'5.2 QI Knie'!K19)</f>
        <v/>
      </c>
      <c r="TW2" s="116" t="str">
        <f>IF('5.2 QI Knie'!L19="","",'5.2 QI Knie'!L19)</f>
        <v/>
      </c>
      <c r="TX2" s="116" t="str">
        <f>IF('5.2 QI Knie'!F20="","",'5.2 QI Knie'!F20)</f>
        <v/>
      </c>
      <c r="TY2" s="116">
        <f>IF('5.2 QI Knie'!G20="","",'5.2 QI Knie'!G20)</f>
        <v>0</v>
      </c>
      <c r="TZ2" s="123" t="str">
        <f>IF('5.2 QI Knie'!H20="","",'5.2 QI Knie'!H20)</f>
        <v/>
      </c>
      <c r="UA2" s="116" t="str">
        <f>IF('5.2 QI Knie'!I20="","",'5.2 QI Knie'!I20)</f>
        <v>Indikator unvollständig</v>
      </c>
      <c r="UB2" s="116" t="str">
        <f>IF('5.2 QI Knie'!J20="","",'5.2 QI Knie'!J20)</f>
        <v/>
      </c>
      <c r="UC2" s="116" t="str">
        <f>IF('5.2 QI Knie'!K20="","",'5.2 QI Knie'!K20)</f>
        <v/>
      </c>
      <c r="UD2" s="116" t="str">
        <f>IF('5.2 QI Knie'!L20="","",'5.2 QI Knie'!L20)</f>
        <v/>
      </c>
      <c r="UE2" s="116" t="str">
        <f>IF('5.2 QI Knie'!F21="","",'5.2 QI Knie'!F21)</f>
        <v/>
      </c>
      <c r="UF2" s="116">
        <f>IF('5.2 QI Knie'!G21="","",'5.2 QI Knie'!G21)</f>
        <v>0</v>
      </c>
      <c r="UG2" s="123" t="str">
        <f>IF('5.2 QI Knie'!H21="","",'5.2 QI Knie'!H21)</f>
        <v/>
      </c>
      <c r="UH2" s="116" t="str">
        <f>IF('5.2 QI Knie'!I21="","",'5.2 QI Knie'!I21)</f>
        <v>Indikator unvollständig</v>
      </c>
      <c r="UI2" s="116" t="str">
        <f>IF('5.2 QI Knie'!J21="","",'5.2 QI Knie'!J21)</f>
        <v/>
      </c>
      <c r="UJ2" s="116" t="str">
        <f>IF('5.2 QI Knie'!K21="","",'5.2 QI Knie'!K21)</f>
        <v/>
      </c>
      <c r="UK2" s="116" t="str">
        <f>IF('5.2 QI Knie'!L21="","",'5.2 QI Knie'!L21)</f>
        <v/>
      </c>
      <c r="UL2" s="116" t="str">
        <f>IF('5.2 QI Knie'!F22="","",'5.2 QI Knie'!F22)</f>
        <v/>
      </c>
      <c r="UM2" s="116">
        <f>IF('5.2 QI Knie'!G22="","",'5.2 QI Knie'!G22)</f>
        <v>0</v>
      </c>
      <c r="UN2" s="123" t="str">
        <f>IF('5.2 QI Knie'!H22="","",'5.2 QI Knie'!H22)</f>
        <v/>
      </c>
      <c r="UO2" s="116" t="str">
        <f>IF('5.2 QI Knie'!I22="","",'5.2 QI Knie'!I22)</f>
        <v>Indikator unvollständig</v>
      </c>
      <c r="UP2" s="116" t="str">
        <f>IF('5.2 QI Knie'!J22="","",'5.2 QI Knie'!J22)</f>
        <v/>
      </c>
      <c r="UQ2" s="116" t="str">
        <f>IF('5.2 QI Knie'!K22="","",'5.2 QI Knie'!K22)</f>
        <v/>
      </c>
      <c r="UR2" s="116" t="str">
        <f>IF('5.2 QI Knie'!L22="","",'5.2 QI Knie'!L22)</f>
        <v/>
      </c>
      <c r="US2" s="116" t="str">
        <f>IF('5.2 QI Knie'!F23="","",'5.2 QI Knie'!F23)</f>
        <v/>
      </c>
      <c r="UT2" s="116">
        <f>IF('5.2 QI Knie'!G23="","",'5.2 QI Knie'!G23)</f>
        <v>0</v>
      </c>
      <c r="UU2" s="123" t="str">
        <f>IF('5.2 QI Knie'!H23="","",'5.2 QI Knie'!H23)</f>
        <v/>
      </c>
      <c r="UV2" s="116" t="str">
        <f>IF('5.2 QI Knie'!I23="","",'5.2 QI Knie'!I23)</f>
        <v>Indikator unvollständig</v>
      </c>
      <c r="UW2" s="116" t="str">
        <f>IF('5.2 QI Knie'!J23="","",'5.2 QI Knie'!J23)</f>
        <v/>
      </c>
      <c r="UX2" s="116" t="str">
        <f>IF('5.2 QI Knie'!K23="","",'5.2 QI Knie'!K23)</f>
        <v/>
      </c>
      <c r="UY2" s="116" t="str">
        <f>IF('5.2 QI Knie'!L23="","",'5.2 QI Knie'!L23)</f>
        <v/>
      </c>
      <c r="UZ2" s="116" t="str">
        <f>IF('5.2 QI Knie'!F24="","",'5.2 QI Knie'!F24)</f>
        <v/>
      </c>
      <c r="VA2" s="116">
        <f>IF('5.2 QI Knie'!G24="","",'5.2 QI Knie'!G24)</f>
        <v>0</v>
      </c>
      <c r="VB2" s="123" t="str">
        <f>IF('5.2 QI Knie'!H24="","",'5.2 QI Knie'!H24)</f>
        <v/>
      </c>
      <c r="VC2" s="116" t="str">
        <f>IF('5.2 QI Knie'!I24="","",'5.2 QI Knie'!I24)</f>
        <v>Indikator unvollständig</v>
      </c>
      <c r="VD2" s="116" t="str">
        <f>IF('5.2 QI Knie'!J24="","",'5.2 QI Knie'!J24)</f>
        <v/>
      </c>
      <c r="VE2" s="116" t="str">
        <f>IF('5.2 QI Knie'!K24="","",'5.2 QI Knie'!K24)</f>
        <v/>
      </c>
      <c r="VF2" s="116" t="str">
        <f>IF('5.2 QI Knie'!L24="","",'5.2 QI Knie'!L24)</f>
        <v/>
      </c>
      <c r="VG2" s="116" t="str">
        <f>IF('5.2 QI Knie'!F25="","",'5.2 QI Knie'!F25)</f>
        <v/>
      </c>
      <c r="VH2" s="116">
        <f>IF('5.2 QI Knie'!G25="","",'5.2 QI Knie'!G25)</f>
        <v>0</v>
      </c>
      <c r="VI2" s="123" t="str">
        <f>IF('5.2 QI Knie'!H25="","",'5.2 QI Knie'!H25)</f>
        <v/>
      </c>
      <c r="VJ2" s="116" t="str">
        <f>IF('5.2 QI Knie'!I25="","",'5.2 QI Knie'!I25)</f>
        <v>Indikator unvollständig</v>
      </c>
      <c r="VK2" s="116" t="str">
        <f>IF('5.2 QI Knie'!J25="","",'5.2 QI Knie'!J25)</f>
        <v/>
      </c>
      <c r="VL2" s="116" t="str">
        <f>IF('5.2 QI Knie'!K25="","",'5.2 QI Knie'!K25)</f>
        <v/>
      </c>
      <c r="VM2" s="116" t="str">
        <f>IF('5.2 QI Knie'!L25="","",'5.2 QI Knie'!L25)</f>
        <v/>
      </c>
      <c r="VN2" s="116" t="s">
        <v>1011</v>
      </c>
      <c r="VO2" s="116" t="s">
        <v>1011</v>
      </c>
      <c r="VP2" s="123" t="s">
        <v>1011</v>
      </c>
      <c r="VQ2" s="116" t="s">
        <v>1011</v>
      </c>
      <c r="VR2" s="116" t="s">
        <v>1011</v>
      </c>
      <c r="VS2" s="116" t="s">
        <v>1011</v>
      </c>
      <c r="VT2" s="116" t="s">
        <v>1011</v>
      </c>
      <c r="VU2" s="116" t="s">
        <v>1011</v>
      </c>
      <c r="VV2" s="116" t="s">
        <v>1011</v>
      </c>
      <c r="VW2" s="123" t="s">
        <v>1011</v>
      </c>
      <c r="VX2" s="116" t="s">
        <v>1011</v>
      </c>
      <c r="VY2" s="116" t="s">
        <v>1011</v>
      </c>
      <c r="VZ2" s="116" t="s">
        <v>1011</v>
      </c>
      <c r="WA2" s="116" t="s">
        <v>1011</v>
      </c>
      <c r="WB2" s="116" t="s">
        <v>1011</v>
      </c>
      <c r="WC2" s="116" t="s">
        <v>1011</v>
      </c>
      <c r="WD2" s="123" t="s">
        <v>1011</v>
      </c>
      <c r="WE2" s="116" t="s">
        <v>1011</v>
      </c>
      <c r="WF2" s="116" t="s">
        <v>1011</v>
      </c>
      <c r="WG2" s="116" t="s">
        <v>1011</v>
      </c>
      <c r="WH2" s="116" t="s">
        <v>1011</v>
      </c>
      <c r="WI2" s="116" t="s">
        <v>1011</v>
      </c>
      <c r="WJ2" s="116" t="s">
        <v>1011</v>
      </c>
      <c r="WK2" s="123" t="s">
        <v>1011</v>
      </c>
      <c r="WL2" s="116" t="s">
        <v>1011</v>
      </c>
      <c r="WM2" s="116" t="s">
        <v>1011</v>
      </c>
      <c r="WN2" s="116" t="s">
        <v>1011</v>
      </c>
      <c r="WO2" s="116" t="s">
        <v>1011</v>
      </c>
      <c r="WP2" s="116" t="s">
        <v>1011</v>
      </c>
      <c r="WQ2" s="116" t="s">
        <v>1011</v>
      </c>
      <c r="WR2" s="123" t="s">
        <v>1011</v>
      </c>
      <c r="WS2" s="116" t="s">
        <v>1011</v>
      </c>
      <c r="WT2" s="116" t="s">
        <v>1011</v>
      </c>
      <c r="WU2" s="116" t="s">
        <v>1011</v>
      </c>
      <c r="WV2" s="116" t="s">
        <v>1011</v>
      </c>
      <c r="WW2" s="116" t="s">
        <v>1011</v>
      </c>
      <c r="WX2" s="116" t="s">
        <v>1011</v>
      </c>
      <c r="WY2" s="123" t="s">
        <v>1011</v>
      </c>
      <c r="WZ2" s="116" t="s">
        <v>1011</v>
      </c>
      <c r="XA2" s="116" t="s">
        <v>1011</v>
      </c>
      <c r="XB2" s="116" t="s">
        <v>1011</v>
      </c>
      <c r="XC2" s="116" t="s">
        <v>1011</v>
      </c>
      <c r="XD2" s="116" t="str">
        <f>IF('5.2 QI Knie'!F29="","",'5.2 QI Knie'!F29)</f>
        <v/>
      </c>
      <c r="XE2" s="116">
        <f>IF('5.2 QI Knie'!G29="","",'5.2 QI Knie'!G29)</f>
        <v>0</v>
      </c>
      <c r="XF2" s="116" t="str">
        <f>IF('5.2 QI Knie'!H29="","",'5.2 QI Knie'!H29)</f>
        <v/>
      </c>
      <c r="XG2" s="116" t="str">
        <f>IF('5.2 QI Knie'!I29="","",'5.2 QI Knie'!I29)</f>
        <v>Indikator unvollständig</v>
      </c>
      <c r="XH2" s="116" t="str">
        <f>IF('5.2 QI Knie'!J29="","",'5.2 QI Knie'!J29)</f>
        <v/>
      </c>
      <c r="XI2" s="116" t="str">
        <f>IF('5.2 QI Knie'!K29="","",'5.2 QI Knie'!K29)</f>
        <v/>
      </c>
      <c r="XJ2" s="116" t="str">
        <f>IF('5.2 QI Knie'!L29="","",'5.2 QI Knie'!L29)</f>
        <v/>
      </c>
      <c r="XK2" s="116" t="str">
        <f>IF('5.2 QI Knie'!F30="","",'5.2 QI Knie'!F30)</f>
        <v/>
      </c>
      <c r="XL2" s="116">
        <f>IF('5.2 QI Knie'!G30="","",'5.2 QI Knie'!G30)</f>
        <v>0</v>
      </c>
      <c r="XM2" s="116" t="str">
        <f>IF('5.2 QI Knie'!H30="","",'5.2 QI Knie'!H30)</f>
        <v/>
      </c>
      <c r="XN2" s="116" t="str">
        <f>IF('5.2 QI Knie'!I30="","",'5.2 QI Knie'!I30)</f>
        <v>Indikator unvollständig</v>
      </c>
      <c r="XO2" s="116" t="str">
        <f>IF('5.2 QI Knie'!J30="","",'5.2 QI Knie'!J30)</f>
        <v/>
      </c>
      <c r="XP2" s="116" t="str">
        <f>IF('5.2 QI Knie'!K30="","",'5.2 QI Knie'!K30)</f>
        <v/>
      </c>
      <c r="XQ2" s="116" t="str">
        <f>IF('5.2 QI Knie'!L30="","",'5.2 QI Knie'!L30)</f>
        <v/>
      </c>
      <c r="XR2" s="116" t="str">
        <f>IF('5.2 QI Knie'!F31="","",'5.2 QI Knie'!F31)</f>
        <v/>
      </c>
      <c r="XS2" s="116">
        <f>IF('5.2 QI Knie'!G31="","",'5.2 QI Knie'!G31)</f>
        <v>0</v>
      </c>
      <c r="XT2" s="116" t="str">
        <f>IF('5.2 QI Knie'!H31="","",'5.2 QI Knie'!H31)</f>
        <v/>
      </c>
      <c r="XU2" s="116" t="str">
        <f>IF('5.2 QI Knie'!I31="","",'5.2 QI Knie'!I31)</f>
        <v>Indikator unvollständig</v>
      </c>
      <c r="XV2" s="116" t="str">
        <f>IF('5.2 QI Knie'!J31="","",'5.2 QI Knie'!J31)</f>
        <v/>
      </c>
      <c r="XW2" s="116" t="str">
        <f>IF('5.2 QI Knie'!K31="","",'5.2 QI Knie'!K31)</f>
        <v/>
      </c>
      <c r="XX2" s="116" t="str">
        <f>IF('5.2 QI Knie'!L31="","",'5.2 QI Knie'!L31)</f>
        <v/>
      </c>
      <c r="XY2" s="116" t="str">
        <f>IF('5.2 QI Knie'!F32="","",'5.2 QI Knie'!F32)</f>
        <v/>
      </c>
      <c r="XZ2" s="116">
        <f>IF('5.2 QI Knie'!G32="","",'5.2 QI Knie'!G32)</f>
        <v>0</v>
      </c>
      <c r="YA2" s="116" t="str">
        <f>IF('5.2 QI Knie'!H32="","",'5.2 QI Knie'!H32)</f>
        <v/>
      </c>
      <c r="YB2" s="116" t="str">
        <f>IF('5.2 QI Knie'!I32="","",'5.2 QI Knie'!I32)</f>
        <v>Indikator unvollständig</v>
      </c>
      <c r="YC2" s="116" t="str">
        <f>IF('5.2 QI Knie'!J32="","",'5.2 QI Knie'!J32)</f>
        <v/>
      </c>
      <c r="YD2" s="116" t="str">
        <f>IF('5.2 QI Knie'!K32="","",'5.2 QI Knie'!K32)</f>
        <v/>
      </c>
      <c r="YE2" s="116" t="str">
        <f>IF('5.2 QI Knie'!L32="","",'5.2 QI Knie'!L32)</f>
        <v/>
      </c>
      <c r="YF2" s="116" t="str">
        <f>IF('5.2 QI Knie'!F33="","",'5.2 QI Knie'!F33)</f>
        <v/>
      </c>
      <c r="YG2" s="116">
        <f>IF('5.2 QI Knie'!G33="","",'5.2 QI Knie'!G33)</f>
        <v>0</v>
      </c>
      <c r="YH2" s="116" t="str">
        <f>IF('5.2 QI Knie'!H33="","",'5.2 QI Knie'!H33)</f>
        <v/>
      </c>
      <c r="YI2" s="116" t="str">
        <f>IF('5.2 QI Knie'!I33="","",'5.2 QI Knie'!I33)</f>
        <v>Indikator unvollständig</v>
      </c>
      <c r="YJ2" s="116" t="str">
        <f>IF('5.2 QI Knie'!J33="","",'5.2 QI Knie'!J33)</f>
        <v/>
      </c>
      <c r="YK2" s="116" t="str">
        <f>IF('5.2 QI Knie'!K33="","",'5.2 QI Knie'!K33)</f>
        <v/>
      </c>
      <c r="YL2" s="116" t="str">
        <f>IF('5.2 QI Knie'!L33="","",'5.2 QI Knie'!L33)</f>
        <v/>
      </c>
      <c r="YM2" s="116" t="str">
        <f>IF('5.2 QI Knie'!F34="","",'5.2 QI Knie'!F34)</f>
        <v/>
      </c>
      <c r="YN2" s="116">
        <f>IF('5.2 QI Knie'!G34="","",'5.2 QI Knie'!G34)</f>
        <v>0</v>
      </c>
      <c r="YO2" s="116" t="str">
        <f>IF('5.2 QI Knie'!H34="","",'5.2 QI Knie'!H34)</f>
        <v/>
      </c>
      <c r="YP2" s="116" t="str">
        <f>IF('5.2 QI Knie'!I34="","",'5.2 QI Knie'!I34)</f>
        <v>Indikator unvollständig</v>
      </c>
      <c r="YQ2" s="116" t="str">
        <f>IF('5.2 QI Knie'!J34="","",'5.2 QI Knie'!J34)</f>
        <v/>
      </c>
      <c r="YR2" s="116" t="str">
        <f>IF('5.2 QI Knie'!K34="","",'5.2 QI Knie'!K34)</f>
        <v/>
      </c>
      <c r="YS2" s="116" t="str">
        <f>IF('5.2 QI Knie'!L34="","",'5.2 QI Knie'!L34)</f>
        <v/>
      </c>
      <c r="YT2" s="116" t="str">
        <f>IF('5.2 QI Knie'!F35="","",'5.2 QI Knie'!F35)</f>
        <v/>
      </c>
      <c r="YU2" s="116">
        <f>IF('5.2 QI Knie'!G35="","",'5.2 QI Knie'!G35)</f>
        <v>0</v>
      </c>
      <c r="YV2" s="116" t="str">
        <f>IF('5.2 QI Knie'!H35="","",'5.2 QI Knie'!H35)</f>
        <v/>
      </c>
      <c r="YW2" s="116" t="str">
        <f>IF('5.2 QI Knie'!I35="","",'5.2 QI Knie'!I35)</f>
        <v>Indikator unvollständig</v>
      </c>
      <c r="YX2" s="116" t="str">
        <f>IF('5.2 QI Knie'!J35="","",'5.2 QI Knie'!J35)</f>
        <v/>
      </c>
      <c r="YY2" s="116" t="str">
        <f>IF('5.2 QI Knie'!K35="","",'5.2 QI Knie'!K35)</f>
        <v/>
      </c>
      <c r="YZ2" s="116" t="str">
        <f>IF('5.2 QI Knie'!L35="","",'5.2 QI Knie'!L35)</f>
        <v/>
      </c>
      <c r="ZA2" s="116" t="str">
        <f>IF('5.2 QI Knie'!F36="","",'5.2 QI Knie'!F36)</f>
        <v/>
      </c>
      <c r="ZB2" s="116">
        <f>IF('5.2 QI Knie'!G36="","",'5.2 QI Knie'!G36)</f>
        <v>0</v>
      </c>
      <c r="ZC2" s="116" t="str">
        <f>IF('5.2 QI Knie'!H36="","",'5.2 QI Knie'!H36)</f>
        <v/>
      </c>
      <c r="ZD2" s="116" t="str">
        <f>IF('5.2 QI Knie'!I36="","",'5.2 QI Knie'!I36)</f>
        <v>Indikator unvollständig</v>
      </c>
      <c r="ZE2" s="116" t="str">
        <f>IF('5.2 QI Knie'!J36="","",'5.2 QI Knie'!J36)</f>
        <v/>
      </c>
      <c r="ZF2" s="116" t="str">
        <f>IF('5.2 QI Knie'!K36="","",'5.2 QI Knie'!K36)</f>
        <v/>
      </c>
      <c r="ZG2" s="116" t="str">
        <f>IF('5.2 QI Knie'!L36="","",'5.2 QI Knie'!L36)</f>
        <v/>
      </c>
      <c r="ZH2" s="116" t="str">
        <f>IF('5.2 QI Knie'!F37="","",'5.2 QI Knie'!F37)</f>
        <v/>
      </c>
      <c r="ZI2" s="116">
        <f>IF('5.2 QI Knie'!G37="","",'5.2 QI Knie'!G37)</f>
        <v>0</v>
      </c>
      <c r="ZJ2" s="116" t="str">
        <f>IF('5.2 QI Knie'!H37="","",'5.2 QI Knie'!H37)</f>
        <v/>
      </c>
      <c r="ZK2" s="116" t="str">
        <f>IF('5.2 QI Knie'!I37="","",'5.2 QI Knie'!I37)</f>
        <v>Indikator unvollständig</v>
      </c>
      <c r="ZL2" s="116" t="str">
        <f>IF('5.2 QI Knie'!J37="","",'5.2 QI Knie'!J37)</f>
        <v/>
      </c>
      <c r="ZM2" s="116" t="str">
        <f>IF('5.2 QI Knie'!K37="","",'5.2 QI Knie'!K37)</f>
        <v/>
      </c>
      <c r="ZN2" s="116" t="str">
        <f>IF('5.2 QI Knie'!L37="","",'5.2 QI Knie'!L37)</f>
        <v/>
      </c>
      <c r="ZO2" s="116" t="str">
        <f>IF('5.2 QI Knie'!F38="","",'5.2 QI Knie'!F38)</f>
        <v/>
      </c>
      <c r="ZP2" s="116">
        <f>IF('5.2 QI Knie'!G38="","",'5.2 QI Knie'!G38)</f>
        <v>0</v>
      </c>
      <c r="ZQ2" s="116" t="str">
        <f>IF('5.2 QI Knie'!H38="","",'5.2 QI Knie'!H38)</f>
        <v/>
      </c>
      <c r="ZR2" s="116" t="str">
        <f>IF('5.2 QI Knie'!I38="","",'5.2 QI Knie'!I38)</f>
        <v>Indikator unvollständig</v>
      </c>
      <c r="ZS2" s="116" t="str">
        <f>IF('5.2 QI Knie'!J38="","",'5.2 QI Knie'!J38)</f>
        <v/>
      </c>
      <c r="ZT2" s="116" t="str">
        <f>IF('5.2 QI Knie'!K38="","",'5.2 QI Knie'!K38)</f>
        <v/>
      </c>
      <c r="ZU2" s="116" t="str">
        <f>IF('5.2 QI Knie'!L38="","",'5.2 QI Knie'!L38)</f>
        <v/>
      </c>
      <c r="ZV2" s="116" t="str">
        <f>IF('5.2 QI Knie'!F39="","",'5.2 QI Knie'!F39)</f>
        <v/>
      </c>
      <c r="ZW2" s="116">
        <f>IF('5.2 QI Knie'!G39="","",'5.2 QI Knie'!G39)</f>
        <v>0</v>
      </c>
      <c r="ZX2" s="116" t="str">
        <f>IF('5.2 QI Knie'!H39="","",'5.2 QI Knie'!H39)</f>
        <v/>
      </c>
      <c r="ZY2" s="116" t="str">
        <f>IF('5.2 QI Knie'!I39="","",'5.2 QI Knie'!I39)</f>
        <v>Indikator unvollständig</v>
      </c>
      <c r="ZZ2" s="116" t="str">
        <f>IF('5.2 QI Knie'!J39="","",'5.2 QI Knie'!J39)</f>
        <v/>
      </c>
      <c r="AAA2" s="116" t="str">
        <f>IF('5.2 QI Knie'!K39="","",'5.2 QI Knie'!K39)</f>
        <v/>
      </c>
      <c r="AAB2" s="116" t="str">
        <f>IF('5.2 QI Knie'!L39="","",'5.2 QI Knie'!L39)</f>
        <v/>
      </c>
      <c r="AAC2" s="116" t="str">
        <f>IF('5.2 QI Knie'!F40="","",'5.2 QI Knie'!F40)</f>
        <v/>
      </c>
      <c r="AAD2" s="116">
        <f>IF('5.2 QI Knie'!G40="","",'5.2 QI Knie'!G40)</f>
        <v>0</v>
      </c>
      <c r="AAE2" s="116" t="str">
        <f>IF('5.2 QI Knie'!H40="","",'5.2 QI Knie'!H40)</f>
        <v/>
      </c>
      <c r="AAF2" s="116" t="str">
        <f>IF('5.2 QI Knie'!I40="","",'5.2 QI Knie'!I40)</f>
        <v>Indikator unvollständig</v>
      </c>
      <c r="AAG2" s="116" t="str">
        <f>IF('5.2 QI Knie'!J40="","",'5.2 QI Knie'!J40)</f>
        <v/>
      </c>
      <c r="AAH2" s="116" t="str">
        <f>IF('5.2 QI Knie'!K40="","",'5.2 QI Knie'!K40)</f>
        <v/>
      </c>
      <c r="AAI2" s="116" t="str">
        <f>IF('5.2 QI Knie'!L40="","",'5.2 QI Knie'!L40)</f>
        <v/>
      </c>
      <c r="AAJ2" s="116" t="str">
        <f>IF('5.2 QI Knie'!F41="","",'5.2 QI Knie'!F41)</f>
        <v/>
      </c>
      <c r="AAK2" s="116">
        <f>IF('5.2 QI Knie'!G41="","",'5.2 QI Knie'!G41)</f>
        <v>0</v>
      </c>
      <c r="AAL2" s="116" t="str">
        <f>IF('5.2 QI Knie'!H41="","",'5.2 QI Knie'!H41)</f>
        <v/>
      </c>
      <c r="AAM2" s="116" t="str">
        <f>IF('5.2 QI Knie'!I41="","",'5.2 QI Knie'!I41)</f>
        <v>Indikator unvollständig</v>
      </c>
      <c r="AAN2" s="116" t="str">
        <f>IF('5.2 QI Knie'!J41="","",'5.2 QI Knie'!J41)</f>
        <v/>
      </c>
      <c r="AAO2" s="116" t="str">
        <f>IF('5.2 QI Knie'!K41="","",'5.2 QI Knie'!K41)</f>
        <v/>
      </c>
      <c r="AAP2" s="116" t="str">
        <f>IF('5.2 QI Knie'!L41="","",'5.2 QI Knie'!L41)</f>
        <v/>
      </c>
      <c r="AAQ2" s="116" t="str">
        <f>IF('5.2 QI Knie'!F42="","",'5.2 QI Knie'!F42)</f>
        <v/>
      </c>
      <c r="AAR2" s="116">
        <f>IF('5.2 QI Knie'!G42="","",'5.2 QI Knie'!G42)</f>
        <v>0</v>
      </c>
      <c r="AAS2" s="116" t="str">
        <f>IF('5.2 QI Knie'!H42="","",'5.2 QI Knie'!H42)</f>
        <v/>
      </c>
      <c r="AAT2" s="116" t="str">
        <f>IF('5.2 QI Knie'!I42="","",'5.2 QI Knie'!I42)</f>
        <v>Indikator unvollständig</v>
      </c>
      <c r="AAU2" s="116" t="str">
        <f>IF('5.2 QI Knie'!J42="","",'5.2 QI Knie'!J42)</f>
        <v/>
      </c>
      <c r="AAV2" s="116" t="str">
        <f>IF('5.2 QI Knie'!K42="","",'5.2 QI Knie'!K42)</f>
        <v/>
      </c>
      <c r="AAW2" s="116" t="str">
        <f>IF('5.2 QI Knie'!L42="","",'5.2 QI Knie'!L42)</f>
        <v/>
      </c>
      <c r="AAX2" s="116" t="str">
        <f>IF('5.2 QI Knie'!F43="","",'5.2 QI Knie'!F43)</f>
        <v/>
      </c>
      <c r="AAY2" s="116">
        <f>IF('5.2 QI Knie'!G43="","",'5.2 QI Knie'!G43)</f>
        <v>0</v>
      </c>
      <c r="AAZ2" s="116" t="str">
        <f>IF('5.2 QI Knie'!H43="","",'5.2 QI Knie'!H43)</f>
        <v/>
      </c>
      <c r="ABA2" s="116" t="str">
        <f>IF('5.2 QI Knie'!I43="","",'5.2 QI Knie'!I43)</f>
        <v>Indikator unvollständig</v>
      </c>
      <c r="ABB2" s="116" t="str">
        <f>IF('5.2 QI Knie'!J43="","",'5.2 QI Knie'!J43)</f>
        <v/>
      </c>
      <c r="ABC2" s="116" t="str">
        <f>IF('5.2 QI Knie'!K43="","",'5.2 QI Knie'!K43)</f>
        <v/>
      </c>
      <c r="ABD2" s="116" t="str">
        <f>IF('5.2 QI Knie'!L43="","",'5.2 QI Knie'!L43)</f>
        <v/>
      </c>
      <c r="ABE2" s="116" t="str">
        <f>IF('5.2 QI Knie'!F44="","",'5.2 QI Knie'!F44)</f>
        <v/>
      </c>
      <c r="ABF2" s="116">
        <f>IF('5.2 QI Knie'!G44="","",'5.2 QI Knie'!G44)</f>
        <v>0</v>
      </c>
      <c r="ABG2" s="116" t="str">
        <f>IF('5.2 QI Knie'!H44="","",'5.2 QI Knie'!H44)</f>
        <v/>
      </c>
      <c r="ABH2" s="116" t="str">
        <f>IF('5.2 QI Knie'!I44="","",'5.2 QI Knie'!I44)</f>
        <v>Indikator unvollständig</v>
      </c>
      <c r="ABI2" s="116" t="str">
        <f>IF('5.2 QI Knie'!J44="","",'5.2 QI Knie'!J44)</f>
        <v/>
      </c>
      <c r="ABJ2" s="116" t="str">
        <f>IF('5.2 QI Knie'!K44="","",'5.2 QI Knie'!K44)</f>
        <v/>
      </c>
      <c r="ABK2" s="116" t="str">
        <f>IF('5.2 QI Knie'!L44="","",'5.2 QI Knie'!L44)</f>
        <v/>
      </c>
      <c r="ABL2" s="116" t="str">
        <f>IF('5.2 QI Knie'!F45="","",'5.2 QI Knie'!F45)</f>
        <v/>
      </c>
      <c r="ABM2" s="116">
        <f>IF('5.2 QI Knie'!G45="","",'5.2 QI Knie'!G45)</f>
        <v>0</v>
      </c>
      <c r="ABN2" s="116" t="str">
        <f>IF('5.2 QI Knie'!H45="","",'5.2 QI Knie'!H45)</f>
        <v/>
      </c>
      <c r="ABO2" s="116" t="str">
        <f>IF('5.2 QI Knie'!I45="","",'5.2 QI Knie'!I45)</f>
        <v>Indikator unvollständig</v>
      </c>
      <c r="ABP2" s="116" t="str">
        <f>IF('5.2 QI Knie'!J45="","",'5.2 QI Knie'!J45)</f>
        <v/>
      </c>
      <c r="ABQ2" s="116" t="str">
        <f>IF('5.2 QI Knie'!K45="","",'5.2 QI Knie'!K45)</f>
        <v/>
      </c>
      <c r="ABR2" s="116" t="str">
        <f>IF('5.2 QI Knie'!L45="","",'5.2 QI Knie'!L45)</f>
        <v/>
      </c>
      <c r="ABS2" s="116" t="str">
        <f>IF('5.2 QI Knie'!F46="","",'5.2 QI Knie'!F46)</f>
        <v/>
      </c>
      <c r="ABT2" s="116">
        <f>IF('5.2 QI Knie'!G46="","",'5.2 QI Knie'!G46)</f>
        <v>0</v>
      </c>
      <c r="ABU2" s="116" t="str">
        <f>IF('5.2 QI Knie'!H46="","",'5.2 QI Knie'!H46)</f>
        <v/>
      </c>
      <c r="ABV2" s="116" t="str">
        <f>IF('5.2 QI Knie'!I46="","",'5.2 QI Knie'!I46)</f>
        <v>Indikator unvollständig</v>
      </c>
      <c r="ABW2" s="116" t="str">
        <f>IF('5.2 QI Knie'!J46="","",'5.2 QI Knie'!J46)</f>
        <v/>
      </c>
      <c r="ABX2" s="116" t="str">
        <f>IF('5.2 QI Knie'!K46="","",'5.2 QI Knie'!K46)</f>
        <v/>
      </c>
      <c r="ABY2" s="116" t="str">
        <f>IF('5.2 QI Knie'!L46="","",'5.2 QI Knie'!L46)</f>
        <v/>
      </c>
      <c r="ABZ2" s="116" t="str">
        <f>IF('5.2 QI Knie'!F47="","",'5.2 QI Knie'!F47)</f>
        <v/>
      </c>
      <c r="ACA2" s="116">
        <f>IF('5.2 QI Knie'!G47="","",'5.2 QI Knie'!G47)</f>
        <v>0</v>
      </c>
      <c r="ACB2" s="116" t="str">
        <f>IF('5.2 QI Knie'!H47="","",'5.2 QI Knie'!H47)</f>
        <v/>
      </c>
      <c r="ACC2" s="116" t="str">
        <f>IF('5.2 QI Knie'!I47="","",'5.2 QI Knie'!I47)</f>
        <v>Indikator unvollständig</v>
      </c>
      <c r="ACD2" s="116" t="str">
        <f>IF('5.2 QI Knie'!J47="","",'5.2 QI Knie'!J47)</f>
        <v/>
      </c>
      <c r="ACE2" s="116" t="str">
        <f>IF('5.2 QI Knie'!K47="","",'5.2 QI Knie'!K47)</f>
        <v/>
      </c>
      <c r="ACF2" s="116" t="str">
        <f>IF('5.2 QI Knie'!L47="","",'5.2 QI Knie'!L47)</f>
        <v/>
      </c>
      <c r="ACG2" s="116" t="str">
        <f>IF('5.2 QI Knie'!F48="","",'5.2 QI Knie'!F48)</f>
        <v/>
      </c>
      <c r="ACH2" s="116">
        <f>IF('5.2 QI Knie'!G48="","",'5.2 QI Knie'!G48)</f>
        <v>0</v>
      </c>
      <c r="ACI2" s="116" t="str">
        <f>IF('5.2 QI Knie'!H48="","",'5.2 QI Knie'!H48)</f>
        <v/>
      </c>
      <c r="ACJ2" s="116" t="str">
        <f>IF('5.2 QI Knie'!I48="","",'5.2 QI Knie'!I48)</f>
        <v>Indikator unvollständig</v>
      </c>
      <c r="ACK2" s="116" t="str">
        <f>IF('5.2 QI Knie'!J48="","",'5.2 QI Knie'!J48)</f>
        <v/>
      </c>
      <c r="ACL2" s="116" t="str">
        <f>IF('5.2 QI Knie'!K48="","",'5.2 QI Knie'!K48)</f>
        <v/>
      </c>
      <c r="ACM2" s="116" t="str">
        <f>IF('5.2 QI Knie'!L48="","",'5.2 QI Knie'!L48)</f>
        <v/>
      </c>
      <c r="ACN2" s="116" t="str">
        <f>IF('5.2 QI Knie'!F49="","",'5.2 QI Knie'!F49)</f>
        <v/>
      </c>
      <c r="ACO2" s="116">
        <f>IF('5.2 QI Knie'!G49="","",'5.2 QI Knie'!G49)</f>
        <v>0</v>
      </c>
      <c r="ACP2" s="116" t="str">
        <f>IF('5.2 QI Knie'!H49="","",'5.2 QI Knie'!H49)</f>
        <v/>
      </c>
      <c r="ACQ2" s="116" t="str">
        <f>IF('5.2 QI Knie'!I49="","",'5.2 QI Knie'!I49)</f>
        <v>Indikator unvollständig</v>
      </c>
      <c r="ACR2" s="116" t="str">
        <f>IF('5.2 QI Knie'!J49="","",'5.2 QI Knie'!J49)</f>
        <v/>
      </c>
      <c r="ACS2" s="116" t="str">
        <f>IF('5.2 QI Knie'!K49="","",'5.2 QI Knie'!K49)</f>
        <v/>
      </c>
      <c r="ACT2" s="116" t="str">
        <f>IF('5.2 QI Knie'!L49="","",'5.2 QI Knie'!L49)</f>
        <v/>
      </c>
      <c r="ACU2" s="116" t="str">
        <f>IF('5.2 QI Knie'!F50="","",'5.2 QI Knie'!F50)</f>
        <v/>
      </c>
      <c r="ACV2" s="116">
        <f>IF('5.2 QI Knie'!G50="","",'5.2 QI Knie'!G50)</f>
        <v>0</v>
      </c>
      <c r="ACW2" s="116" t="str">
        <f>IF('5.2 QI Knie'!H50="","",'5.2 QI Knie'!H50)</f>
        <v/>
      </c>
      <c r="ACX2" s="116" t="str">
        <f>IF('5.2 QI Knie'!I50="","",'5.2 QI Knie'!I50)</f>
        <v>Indikator unvollständig</v>
      </c>
      <c r="ACY2" s="116" t="str">
        <f>IF('5.2 QI Knie'!J50="","",'5.2 QI Knie'!J50)</f>
        <v/>
      </c>
      <c r="ACZ2" s="116" t="str">
        <f>IF('5.2 QI Knie'!K50="","",'5.2 QI Knie'!K50)</f>
        <v/>
      </c>
      <c r="ADA2" s="116" t="str">
        <f>IF('5.2 QI Knie'!L50="","",'5.2 QI Knie'!L50)</f>
        <v/>
      </c>
      <c r="ADB2" s="116" t="str">
        <f>IF('5.2 QI Knie'!F51="","",'5.2 QI Knie'!F51)</f>
        <v/>
      </c>
      <c r="ADC2" s="116" t="str">
        <f>IF('5.2 QI Knie'!G51="","",'5.2 QI Knie'!G51)</f>
        <v/>
      </c>
      <c r="ADD2" s="116" t="str">
        <f>IF('5.2 QI Knie'!H51="","",'5.2 QI Knie'!H51)</f>
        <v/>
      </c>
      <c r="ADE2" s="116" t="str">
        <f>IF('5.2 QI Knie'!I51="","",'5.2 QI Knie'!I51)</f>
        <v>Indikator unvollständig</v>
      </c>
      <c r="ADF2" s="116" t="str">
        <f>IF('5.2 QI Knie'!J51="","",'5.2 QI Knie'!J51)</f>
        <v/>
      </c>
      <c r="ADG2" s="116" t="str">
        <f>IF('5.2 QI Knie'!K51="","",'5.2 QI Knie'!K51)</f>
        <v/>
      </c>
      <c r="ADH2" s="116" t="str">
        <f>IF('5.2 QI Knie'!L51="","",'5.2 QI Knie'!L51)</f>
        <v/>
      </c>
      <c r="ADI2" s="116" t="str">
        <f>IF('5.2 QI Knie'!F52="","",'5.2 QI Knie'!F52)</f>
        <v/>
      </c>
      <c r="ADJ2" s="116" t="str">
        <f>IF('5.2 QI Knie'!G52="","",'5.2 QI Knie'!G52)</f>
        <v/>
      </c>
      <c r="ADK2" s="116" t="str">
        <f>IF('5.2 QI Knie'!H52="","",'5.2 QI Knie'!H52)</f>
        <v/>
      </c>
      <c r="ADL2" s="116" t="str">
        <f>IF('5.2 QI Knie'!I52="","",'5.2 QI Knie'!I52)</f>
        <v>Indikator unvollständig</v>
      </c>
      <c r="ADM2" s="116" t="str">
        <f>IF('5.2 QI Knie'!J52="","",'5.2 QI Knie'!J52)</f>
        <v/>
      </c>
      <c r="ADN2" s="116" t="str">
        <f>IF('5.2 QI Knie'!K52="","",'5.2 QI Knie'!K52)</f>
        <v/>
      </c>
      <c r="ADO2" s="116" t="str">
        <f>IF('5.2 QI Knie'!L52="","",'5.2 QI Knie'!L52)</f>
        <v/>
      </c>
      <c r="ADP2" s="116" t="str">
        <f>IF('5.2 QI Knie'!F53="","",'5.2 QI Knie'!F53)</f>
        <v/>
      </c>
      <c r="ADQ2" s="116" t="str">
        <f>IF('5.2 QI Knie'!G53="","",'5.2 QI Knie'!G53)</f>
        <v/>
      </c>
      <c r="ADR2" s="116" t="str">
        <f>IF('5.2 QI Knie'!H53="","",'5.2 QI Knie'!H53)</f>
        <v/>
      </c>
      <c r="ADS2" s="116" t="str">
        <f>IF('5.2 QI Knie'!I53="","",'5.2 QI Knie'!I53)</f>
        <v>Indikator unvollständig</v>
      </c>
      <c r="ADT2" s="116" t="str">
        <f>IF('5.2 QI Knie'!J53="","",'5.2 QI Knie'!J53)</f>
        <v/>
      </c>
      <c r="ADU2" s="116" t="str">
        <f>IF('5.2 QI Knie'!K53="","",'5.2 QI Knie'!K53)</f>
        <v/>
      </c>
      <c r="ADV2" s="116" t="str">
        <f>IF('5.2 QI Knie'!L53="","",'5.2 QI Knie'!L53)</f>
        <v/>
      </c>
      <c r="ADW2" s="116" t="str">
        <f>IF('5.2 QI Knie'!F54="","",'5.2 QI Knie'!F54)</f>
        <v/>
      </c>
      <c r="ADX2" s="116" t="str">
        <f>IF('5.2 QI Knie'!G54="","",'5.2 QI Knie'!G54)</f>
        <v/>
      </c>
      <c r="ADY2" s="116" t="str">
        <f>IF('5.2 QI Knie'!H54="","",'5.2 QI Knie'!H54)</f>
        <v/>
      </c>
      <c r="ADZ2" s="116" t="str">
        <f>IF('5.2 QI Knie'!I54="","",'5.2 QI Knie'!I54)</f>
        <v>Indikator unvollständig</v>
      </c>
      <c r="AEA2" s="116" t="str">
        <f>IF('5.2 QI Knie'!J54="","",'5.2 QI Knie'!J54)</f>
        <v/>
      </c>
      <c r="AEB2" s="116" t="str">
        <f>IF('5.2 QI Knie'!K54="","",'5.2 QI Knie'!K54)</f>
        <v/>
      </c>
      <c r="AEC2" s="116" t="str">
        <f>IF('5.2 QI Knie'!L54="","",'5.2 QI Knie'!L54)</f>
        <v/>
      </c>
      <c r="AED2" s="116" t="str">
        <f>'Vorwort &amp; Inhaltsverzeichnis'!D59</f>
        <v>Q1 (250122)</v>
      </c>
      <c r="AEE2" s="116" t="str">
        <f>'5.1 QI Hüfte'!K9</f>
        <v>Bitte vervollständigen bzw. kontrollieren Sie die Eingaben.</v>
      </c>
      <c r="AEF2" s="116" t="str">
        <f>'5.2 QI Knie'!K9</f>
        <v>Bitte vervollständigen bzw. kontrollieren Sie die Eingaben.</v>
      </c>
      <c r="AEG2" s="116">
        <f>'Allgemeine Angaben'!A117</f>
        <v>0</v>
      </c>
      <c r="AEH2" s="116" t="str">
        <f ca="1">CELL("dateiname")</f>
        <v>K:\07_fachgesellschaften\_dgooc\06_verfahrensunterlagen\[datenblatt_epz-Q1 (250122).xlsx]EPRD</v>
      </c>
      <c r="AEI2" s="116" t="str">
        <f>IF('5.1 QI Hüfte'!F26="","",'5.1 QI Hüfte'!F26)</f>
        <v/>
      </c>
      <c r="AEJ2" s="116">
        <f>IF('5.1 QI Hüfte'!G26="","",'5.1 QI Hüfte'!G26)</f>
        <v>0</v>
      </c>
      <c r="AEK2" s="116" t="str">
        <f>IF('5.1 QI Hüfte'!H26="","",'5.1 QI Hüfte'!H26)</f>
        <v/>
      </c>
      <c r="AEL2" s="116" t="str">
        <f>IF('5.1 QI Hüfte'!I26="","",'5.1 QI Hüfte'!I26)</f>
        <v>Indikator unvollständig</v>
      </c>
      <c r="AEM2" s="116" t="str">
        <f>IF('5.1 QI Hüfte'!J26="","",'5.1 QI Hüfte'!J26)</f>
        <v/>
      </c>
      <c r="AEN2" s="116" t="str">
        <f>IF('5.1 QI Hüfte'!K26="","",'5.1 QI Hüfte'!K26)</f>
        <v/>
      </c>
      <c r="AEO2" s="116" t="str">
        <f>IF('5.1 QI Hüfte'!L26="","",'5.1 QI Hüfte'!L26)</f>
        <v/>
      </c>
      <c r="AEP2" s="116" t="str">
        <f>IF('5.1 QI Hüfte'!F27="","",'5.1 QI Hüfte'!F27)</f>
        <v/>
      </c>
      <c r="AEQ2" s="116">
        <f>IF('5.1 QI Hüfte'!G27="","",'5.1 QI Hüfte'!G27)</f>
        <v>0</v>
      </c>
      <c r="AER2" s="116" t="str">
        <f>IF('5.1 QI Hüfte'!H27="","",'5.1 QI Hüfte'!H27)</f>
        <v/>
      </c>
      <c r="AES2" s="116" t="str">
        <f>IF('5.1 QI Hüfte'!I27="","",'5.1 QI Hüfte'!I27)</f>
        <v>Indikator unvollständig</v>
      </c>
      <c r="AET2" s="116" t="str">
        <f>IF('5.1 QI Hüfte'!J27="","",'5.1 QI Hüfte'!J27)</f>
        <v/>
      </c>
      <c r="AEU2" s="116" t="str">
        <f>IF('5.1 QI Hüfte'!K27="","",'5.1 QI Hüfte'!K27)</f>
        <v/>
      </c>
      <c r="AEV2" s="116" t="str">
        <f>IF('5.1 QI Hüfte'!L27="","",'5.1 QI Hüfte'!L27)</f>
        <v/>
      </c>
      <c r="AEW2" s="116" t="str">
        <f>IF('5.1 QI Hüfte'!F28="","",'5.1 QI Hüfte'!F28)</f>
        <v/>
      </c>
      <c r="AEX2" s="116">
        <f>IF('5.1 QI Hüfte'!G28="","",'5.1 QI Hüfte'!G28)</f>
        <v>0</v>
      </c>
      <c r="AEY2" s="116" t="str">
        <f>IF('5.1 QI Hüfte'!H28="","",'5.1 QI Hüfte'!H28)</f>
        <v/>
      </c>
      <c r="AEZ2" s="116" t="str">
        <f>IF('5.1 QI Hüfte'!I28="","",'5.1 QI Hüfte'!I28)</f>
        <v>Indikator unvollständig</v>
      </c>
      <c r="AFA2" s="116" t="str">
        <f>IF('5.1 QI Hüfte'!J28="","",'5.1 QI Hüfte'!J28)</f>
        <v/>
      </c>
      <c r="AFB2" s="116" t="str">
        <f>IF('5.1 QI Hüfte'!K28="","",'5.1 QI Hüfte'!K28)</f>
        <v/>
      </c>
      <c r="AFC2" s="116" t="str">
        <f>IF('5.1 QI Hüfte'!L28="","",'5.1 QI Hüfte'!L28)</f>
        <v/>
      </c>
      <c r="AFD2" s="116" t="str">
        <f>IF('5.2 QI Knie'!F26="","",'5.2 QI Knie'!F26)</f>
        <v/>
      </c>
      <c r="AFE2" s="116">
        <f>IF('5.2 QI Knie'!G26="","",'5.2 QI Knie'!G26)</f>
        <v>0</v>
      </c>
      <c r="AFF2" s="116" t="str">
        <f>IF('5.2 QI Knie'!H26="","",'5.2 QI Knie'!H26)</f>
        <v/>
      </c>
      <c r="AFG2" s="116" t="str">
        <f>IF('5.2 QI Knie'!I26="","",'5.2 QI Knie'!I26)</f>
        <v>Indikator unvollständig</v>
      </c>
      <c r="AFH2" s="116" t="str">
        <f>IF('5.2 QI Knie'!J26="","",'5.2 QI Knie'!J26)</f>
        <v/>
      </c>
      <c r="AFI2" s="116" t="str">
        <f>IF('5.2 QI Knie'!K26="","",'5.2 QI Knie'!K26)</f>
        <v/>
      </c>
      <c r="AFJ2" s="116" t="str">
        <f>IF('5.2 QI Knie'!L26="","",'5.2 QI Knie'!L26)</f>
        <v/>
      </c>
      <c r="AFK2" s="116" t="str">
        <f>IF('5.2 QI Knie'!F27="","",'5.2 QI Knie'!F27)</f>
        <v/>
      </c>
      <c r="AFL2" s="116">
        <f>IF('5.2 QI Knie'!G27="","",'5.2 QI Knie'!G27)</f>
        <v>0</v>
      </c>
      <c r="AFM2" s="116" t="str">
        <f>IF('5.2 QI Knie'!H27="","",'5.2 QI Knie'!H27)</f>
        <v/>
      </c>
      <c r="AFN2" s="116" t="str">
        <f>IF('5.2 QI Knie'!I27="","",'5.2 QI Knie'!I27)</f>
        <v>Indikator unvollständig</v>
      </c>
      <c r="AFO2" s="116" t="str">
        <f>IF('5.2 QI Knie'!J27="","",'5.2 QI Knie'!J27)</f>
        <v/>
      </c>
      <c r="AFP2" s="116" t="str">
        <f>IF('5.2 QI Knie'!K27="","",'5.2 QI Knie'!K27)</f>
        <v/>
      </c>
      <c r="AFQ2" s="116" t="str">
        <f>IF('5.2 QI Knie'!L27="","",'5.2 QI Knie'!L27)</f>
        <v/>
      </c>
      <c r="AFR2" s="116" t="str">
        <f>IF('5.2 QI Knie'!F28="","",'5.2 QI Knie'!F28)</f>
        <v/>
      </c>
      <c r="AFS2" s="116">
        <f>IF('5.2 QI Knie'!G28="","",'5.2 QI Knie'!G28)</f>
        <v>0</v>
      </c>
      <c r="AFT2" s="116" t="str">
        <f>IF('5.2 QI Knie'!H28="","",'5.2 QI Knie'!H28)</f>
        <v/>
      </c>
      <c r="AFU2" s="116" t="str">
        <f>IF('5.2 QI Knie'!I28="","",'5.2 QI Knie'!I28)</f>
        <v>Indikator unvollständig</v>
      </c>
      <c r="AFV2" s="116" t="str">
        <f>IF('5.2 QI Knie'!J28="","",'5.2 QI Knie'!J28)</f>
        <v/>
      </c>
      <c r="AFW2" s="116" t="str">
        <f>IF('5.2 QI Knie'!K28="","",'5.2 QI Knie'!K28)</f>
        <v/>
      </c>
      <c r="AFX2" s="116" t="str">
        <f>IF('5.2 QI Knie'!L28="","",'5.2 QI Knie'!L28)</f>
        <v/>
      </c>
      <c r="AFY2" s="116" t="str">
        <f>IF(Kennzahlen!G18="","",Kennzahlen!G18)</f>
        <v/>
      </c>
      <c r="AFZ2" s="116" t="str">
        <f>IF(Kennzahlen!G19="","",Kennzahlen!G19)</f>
        <v/>
      </c>
      <c r="AGA2" s="116" t="str">
        <f>IF('2.2.3 Fallzahlen'!H24="","",'2.2.3 Fallzahlen'!H24)</f>
        <v/>
      </c>
      <c r="AGB2" s="116">
        <f>EPRD!D4</f>
        <v>0</v>
      </c>
      <c r="AGC2" s="116">
        <f>EPRD!D20</f>
        <v>0</v>
      </c>
      <c r="AGD2" s="116">
        <f>EPRD!D21</f>
        <v>0</v>
      </c>
      <c r="AGE2" s="116">
        <f>EPRD!D32</f>
        <v>0</v>
      </c>
      <c r="AGF2" s="116">
        <f>EPRD!D33</f>
        <v>0</v>
      </c>
      <c r="AGG2" s="116">
        <f>EPRD!D34</f>
        <v>0</v>
      </c>
      <c r="AGH2" s="116">
        <f>EPRD!D36</f>
        <v>0</v>
      </c>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0000"/>
  </sheetPr>
  <dimension ref="A1:BE29"/>
  <sheetViews>
    <sheetView topLeftCell="AI1" workbookViewId="0">
      <selection activeCell="AGA2" sqref="AGA2"/>
    </sheetView>
  </sheetViews>
  <sheetFormatPr baseColWidth="10" defaultColWidth="11.42578125" defaultRowHeight="12" x14ac:dyDescent="0.2"/>
  <cols>
    <col min="1" max="16384" width="11.42578125" style="113"/>
  </cols>
  <sheetData>
    <row r="1" spans="1:57" s="114" customFormat="1" ht="84" x14ac:dyDescent="0.25">
      <c r="A1" s="115" t="s">
        <v>302</v>
      </c>
      <c r="B1" s="115" t="s">
        <v>138</v>
      </c>
      <c r="C1" s="115" t="s">
        <v>284</v>
      </c>
      <c r="D1" s="115" t="s">
        <v>286</v>
      </c>
      <c r="E1" s="115" t="s">
        <v>285</v>
      </c>
      <c r="F1" s="115" t="s">
        <v>102</v>
      </c>
      <c r="G1" s="115" t="s">
        <v>333</v>
      </c>
      <c r="H1" s="115" t="s">
        <v>324</v>
      </c>
      <c r="I1" s="115" t="s">
        <v>329</v>
      </c>
      <c r="J1" s="115" t="s">
        <v>145</v>
      </c>
      <c r="K1" s="115" t="s">
        <v>287</v>
      </c>
      <c r="L1" s="115" t="s">
        <v>288</v>
      </c>
      <c r="M1" s="115" t="s">
        <v>289</v>
      </c>
      <c r="N1" s="115" t="s">
        <v>290</v>
      </c>
      <c r="O1" s="115" t="s">
        <v>291</v>
      </c>
      <c r="P1" s="115" t="s">
        <v>292</v>
      </c>
      <c r="Q1" s="115" t="s">
        <v>305</v>
      </c>
      <c r="R1" s="115" t="s">
        <v>293</v>
      </c>
      <c r="S1" s="115" t="s">
        <v>294</v>
      </c>
      <c r="T1" s="115" t="s">
        <v>306</v>
      </c>
      <c r="U1" s="115" t="s">
        <v>295</v>
      </c>
      <c r="V1" s="115" t="s">
        <v>296</v>
      </c>
      <c r="W1" s="115" t="s">
        <v>103</v>
      </c>
      <c r="X1" s="115" t="s">
        <v>151</v>
      </c>
      <c r="Y1" s="115" t="s">
        <v>104</v>
      </c>
      <c r="Z1" s="115" t="s">
        <v>154</v>
      </c>
      <c r="AA1" s="115" t="s">
        <v>105</v>
      </c>
      <c r="AB1" s="115" t="s">
        <v>157</v>
      </c>
      <c r="AC1" s="115" t="s">
        <v>106</v>
      </c>
      <c r="AD1" s="115" t="s">
        <v>160</v>
      </c>
      <c r="AE1" s="115" t="s">
        <v>189</v>
      </c>
      <c r="AF1" s="115" t="s">
        <v>297</v>
      </c>
      <c r="AG1" s="115" t="s">
        <v>192</v>
      </c>
      <c r="AH1" s="115" t="s">
        <v>298</v>
      </c>
      <c r="AI1" s="115" t="s">
        <v>129</v>
      </c>
      <c r="AJ1" s="115" t="s">
        <v>299</v>
      </c>
      <c r="AK1" s="115" t="s">
        <v>130</v>
      </c>
      <c r="AL1" s="115" t="s">
        <v>300</v>
      </c>
      <c r="AM1" s="115" t="s">
        <v>165</v>
      </c>
      <c r="AN1" s="115" t="s">
        <v>166</v>
      </c>
      <c r="AO1" s="115" t="s">
        <v>169</v>
      </c>
      <c r="AP1" s="115" t="s">
        <v>170</v>
      </c>
      <c r="AQ1" s="115" t="s">
        <v>173</v>
      </c>
      <c r="AR1" s="115" t="s">
        <v>174</v>
      </c>
      <c r="AS1" s="115" t="s">
        <v>177</v>
      </c>
      <c r="AT1" s="115" t="s">
        <v>178</v>
      </c>
      <c r="AU1" s="115" t="s">
        <v>181</v>
      </c>
      <c r="AV1" s="115" t="s">
        <v>182</v>
      </c>
      <c r="AW1" s="115" t="s">
        <v>185</v>
      </c>
      <c r="AX1" s="115" t="s">
        <v>186</v>
      </c>
      <c r="AY1" s="115" t="s">
        <v>1021</v>
      </c>
      <c r="AZ1" s="115" t="s">
        <v>1028</v>
      </c>
      <c r="BA1" s="115" t="s">
        <v>1084</v>
      </c>
      <c r="BB1" s="115" t="s">
        <v>1085</v>
      </c>
      <c r="BC1" s="115" t="s">
        <v>1086</v>
      </c>
      <c r="BD1" s="115" t="s">
        <v>1087</v>
      </c>
      <c r="BE1" s="115" t="s">
        <v>1105</v>
      </c>
    </row>
    <row r="2" spans="1:57" s="122" customFormat="1" x14ac:dyDescent="0.2">
      <c r="A2" s="120" t="str">
        <f>IF('Allgemeine Angaben'!$M$4="","",'Allgemeine Angaben'!$M$4)</f>
        <v/>
      </c>
      <c r="B2" s="120" t="str">
        <f>IF('Allgemeine Angaben'!$E$6="","",'Allgemeine Angaben'!$E$6)</f>
        <v/>
      </c>
      <c r="C2" s="120">
        <f>'Allgemeine Angaben'!O19</f>
        <v>1</v>
      </c>
      <c r="D2" s="120" t="str">
        <f>IF('Allgemeine Angaben'!E19="","",'Allgemeine Angaben'!E19)</f>
        <v/>
      </c>
      <c r="E2" s="120" t="str">
        <f>IF('Allgemeine Angaben'!G19="","",'Allgemeine Angaben'!G19)</f>
        <v/>
      </c>
      <c r="F2" s="120" t="str">
        <f>IF('Allgemeine Angaben'!H19="","",'Allgemeine Angaben'!H19)</f>
        <v/>
      </c>
      <c r="G2" s="120" t="str">
        <f>IF('Allgemeine Angaben'!I19="","",'Allgemeine Angaben'!I19)</f>
        <v/>
      </c>
      <c r="H2" s="120" t="str">
        <f>IF('Allgemeine Angaben'!J19="","",'Allgemeine Angaben'!J19)</f>
        <v/>
      </c>
      <c r="I2" s="120" t="str">
        <f>IF('Allgemeine Angaben'!L19="","",'Allgemeine Angaben'!L19)</f>
        <v/>
      </c>
      <c r="J2" s="120" t="str">
        <f>IF(D2&lt;&gt;"",'Allgemeine Angaben'!$L$46,"")</f>
        <v/>
      </c>
      <c r="K2" s="121" t="str">
        <f>IFERROR(HLOOKUP($D2,'Allgemeine Angaben'!$F$50:$M$65,9,0),"")</f>
        <v/>
      </c>
      <c r="L2" s="121" t="str">
        <f>IFERROR(HLOOKUP($D2,'Allgemeine Angaben'!$F$50:$M$65,10,0),"")</f>
        <v/>
      </c>
      <c r="M2" s="121" t="str">
        <f>IFERROR(HLOOKUP($D2,'Allgemeine Angaben'!$F$50:$M$65,11,0),"")</f>
        <v/>
      </c>
      <c r="N2" s="121" t="str">
        <f>IFERROR(HLOOKUP($D2,'Allgemeine Angaben'!$F$50:$M$65,12,0),"")</f>
        <v/>
      </c>
      <c r="O2" s="121" t="str">
        <f>IFERROR(HLOOKUP($D2,'Allgemeine Angaben'!$F$50:$M$65,13,0),"")</f>
        <v/>
      </c>
      <c r="P2" s="121" t="str">
        <f>IFERROR(HLOOKUP($D2,'Allgemeine Angaben'!$F$50:$M$65,14,0),"")</f>
        <v/>
      </c>
      <c r="Q2" s="121" t="str">
        <f>IFERROR(HLOOKUP($D2,'Allgemeine Angaben'!$F$50:$M$65,15,0),"")</f>
        <v/>
      </c>
      <c r="R2" s="121" t="str">
        <f>IFERROR(HLOOKUP($D2,'Allgemeine Angaben'!$F$50:$M$65,16,0),"")</f>
        <v/>
      </c>
      <c r="S2" s="121" t="str">
        <f>IFERROR(HLOOKUP($D2,'Allgemeine Angaben'!$F$50:$M$65,17,0),"")</f>
        <v/>
      </c>
      <c r="T2" s="120" t="str">
        <f>IF(Zusammenfassung!H79="","",Zusammenfassung!H79)</f>
        <v/>
      </c>
      <c r="U2" s="120" t="str">
        <f>IF(Zusammenfassung!J79="","",Zusammenfassung!J79)</f>
        <v/>
      </c>
      <c r="V2" s="120" t="str">
        <f>IF(Zusammenfassung!K79="","",Zusammenfassung!K79)</f>
        <v/>
      </c>
      <c r="W2" s="120" t="str">
        <f ca="1">IF(INDIRECT(ADDRESS(COLUMN(J1),ROW(A5),4,1,"2.2.3 Fallzahlen"))="","",INDIRECT(ADDRESS(COLUMN(J1),ROW(A5),4,1,"2.2.3 Fallzahlen")))</f>
        <v/>
      </c>
      <c r="X2" s="120" t="str">
        <f t="shared" ref="X2:AD17" ca="1" si="0">IF(INDIRECT(ADDRESS(COLUMN(K1),ROW(B5),4,1,"2.2.3 Fallzahlen"))="","",INDIRECT(ADDRESS(COLUMN(K1),ROW(B5),4,1,"2.2.3 Fallzahlen")))</f>
        <v/>
      </c>
      <c r="Y2" s="120" t="str">
        <f t="shared" ca="1" si="0"/>
        <v/>
      </c>
      <c r="Z2" s="120" t="str">
        <f t="shared" ca="1" si="0"/>
        <v/>
      </c>
      <c r="AA2" s="120" t="str">
        <f t="shared" ca="1" si="0"/>
        <v/>
      </c>
      <c r="AB2" s="120" t="str">
        <f t="shared" ca="1" si="0"/>
        <v/>
      </c>
      <c r="AC2" s="120" t="str">
        <f t="shared" ca="1" si="0"/>
        <v/>
      </c>
      <c r="AD2" s="120" t="str">
        <f t="shared" ca="1" si="0"/>
        <v/>
      </c>
      <c r="AE2" s="120" t="str">
        <f t="shared" ref="AE2:AL2" ca="1" si="1">IF(INDIRECT(ADDRESS(COLUMN(AA1),ROW(Q5),4,1,"2.2.3 Fallzahlen"))="","",INDIRECT(ADDRESS(COLUMN(AA1),ROW(Q5),4,1,"2.2.3 Fallzahlen")))</f>
        <v/>
      </c>
      <c r="AF2" s="120" t="str">
        <f t="shared" ca="1" si="1"/>
        <v/>
      </c>
      <c r="AG2" s="120" t="str">
        <f t="shared" ca="1" si="1"/>
        <v/>
      </c>
      <c r="AH2" s="120" t="str">
        <f t="shared" ca="1" si="1"/>
        <v/>
      </c>
      <c r="AI2" s="120" t="str">
        <f t="shared" ca="1" si="1"/>
        <v/>
      </c>
      <c r="AJ2" s="120" t="str">
        <f t="shared" ca="1" si="1"/>
        <v/>
      </c>
      <c r="AK2" s="120" t="str">
        <f t="shared" ca="1" si="1"/>
        <v/>
      </c>
      <c r="AL2" s="120" t="str">
        <f t="shared" ca="1" si="1"/>
        <v/>
      </c>
      <c r="AM2" s="120" t="str">
        <f ca="1">IF(INDIRECT(ADDRESS(COLUMN(BL1),ROW(Y5),4,1,"2.2.3 Fallzahlen"))="","",INDIRECT(ADDRESS(COLUMN(BL1),ROW(Y5),4,1,"2.2.3 Fallzahlen")))</f>
        <v/>
      </c>
      <c r="AN2" s="120" t="str">
        <f ca="1">IF(INDIRECT(ADDRESS(COLUMN(BM1),ROW(Z5),4,1,"2.2.3 Fallzahlen"))="","",INDIRECT(ADDRESS(COLUMN(BM1),ROW(Z5),4,1,"2.2.3 Fallzahlen")))</f>
        <v/>
      </c>
      <c r="AO2" s="120" t="str">
        <f ca="1">IF(INDIRECT(ADDRESS(COLUMN(BN1),ROW(AA5),4,1,"2.2.3 Fallzahlen"))="","",INDIRECT(ADDRESS(COLUMN(BN1),ROW(AA5),4,1,"2.2.3 Fallzahlen")))</f>
        <v/>
      </c>
      <c r="AP2" s="120" t="str">
        <f ca="1">IF(INDIRECT(ADDRESS(COLUMN(BO1),ROW(AB5),4,1,"2.2.3 Fallzahlen"))="","",INDIRECT(ADDRESS(COLUMN(BO1),ROW(AB5),4,1,"2.2.3 Fallzahlen")))</f>
        <v/>
      </c>
      <c r="AQ2" s="120" t="str">
        <f t="shared" ref="AQ2:AX2" ca="1" si="2">IF(INDIRECT(ADDRESS(COLUMN(BU1),ROW(AC5),4,1,"2.2.3 Fallzahlen"))="","",INDIRECT(ADDRESS(COLUMN(BU1),ROW(AC5),4,1,"2.2.3 Fallzahlen")))</f>
        <v/>
      </c>
      <c r="AR2" s="120" t="str">
        <f t="shared" ca="1" si="2"/>
        <v/>
      </c>
      <c r="AS2" s="120" t="str">
        <f t="shared" ca="1" si="2"/>
        <v/>
      </c>
      <c r="AT2" s="120" t="str">
        <f t="shared" ca="1" si="2"/>
        <v/>
      </c>
      <c r="AU2" s="120" t="str">
        <f t="shared" ca="1" si="2"/>
        <v/>
      </c>
      <c r="AV2" s="120" t="str">
        <f t="shared" ca="1" si="2"/>
        <v/>
      </c>
      <c r="AW2" s="120" t="str">
        <f t="shared" ca="1" si="2"/>
        <v/>
      </c>
      <c r="AX2" s="120" t="str">
        <f t="shared" ca="1" si="2"/>
        <v/>
      </c>
      <c r="AY2" s="120" t="str">
        <f>IFERROR(HLOOKUP($D2,'Allgemeine Angaben'!$F$50:$M$65,8,0),"")</f>
        <v/>
      </c>
      <c r="AZ2" s="120" t="str">
        <f>IFERROR(HLOOKUP($D2,'Allgemeine Angaben'!$F$50:$M$65,7,0),"")</f>
        <v/>
      </c>
      <c r="BA2" s="120" t="str">
        <f>IFERROR(HLOOKUP($D2,'Allgemeine Angaben'!$F$50:$M$65,6,0),"")</f>
        <v/>
      </c>
      <c r="BB2" s="120" t="str">
        <f>IFERROR(HLOOKUP($D2,'Allgemeine Angaben'!$F$50:$M$65,5,0),"")</f>
        <v/>
      </c>
      <c r="BC2" s="120" t="str">
        <f>IFERROR(HLOOKUP($D2,'Allgemeine Angaben'!$F$50:$M$65,4,0),"")</f>
        <v/>
      </c>
      <c r="BD2" s="120" t="str">
        <f>IFERROR(HLOOKUP($D2,'Allgemeine Angaben'!$F$50:$M$65,3,0),"")</f>
        <v/>
      </c>
      <c r="BE2" s="120" t="str">
        <f>IFERROR(HLOOKUP($D2,'Allgemeine Angaben'!$F$50:$M$65,2,0),"")</f>
        <v/>
      </c>
    </row>
    <row r="3" spans="1:57" x14ac:dyDescent="0.2">
      <c r="A3" s="120" t="str">
        <f>IF('Allgemeine Angaben'!$M$4="","",'Allgemeine Angaben'!$M$4)</f>
        <v/>
      </c>
      <c r="B3" s="120" t="str">
        <f>IF('Allgemeine Angaben'!$E$6="","",'Allgemeine Angaben'!$E$6)</f>
        <v/>
      </c>
      <c r="C3" s="120">
        <f>'Allgemeine Angaben'!O20</f>
        <v>2</v>
      </c>
      <c r="D3" s="120" t="str">
        <f>IF('Allgemeine Angaben'!E20="","",'Allgemeine Angaben'!E20)</f>
        <v/>
      </c>
      <c r="E3" s="120" t="str">
        <f>IF('Allgemeine Angaben'!G20="","",'Allgemeine Angaben'!G20)</f>
        <v/>
      </c>
      <c r="F3" s="120" t="str">
        <f>IF('Allgemeine Angaben'!H20="","",'Allgemeine Angaben'!H20)</f>
        <v/>
      </c>
      <c r="G3" s="120" t="str">
        <f>IF('Allgemeine Angaben'!I20="","",'Allgemeine Angaben'!I20)</f>
        <v/>
      </c>
      <c r="H3" s="120" t="str">
        <f>IF('Allgemeine Angaben'!J20="","",'Allgemeine Angaben'!J20)</f>
        <v/>
      </c>
      <c r="I3" s="120" t="str">
        <f>IF('Allgemeine Angaben'!L20="","",'Allgemeine Angaben'!L20)</f>
        <v/>
      </c>
      <c r="J3" s="120" t="str">
        <f>IF(D3&lt;&gt;"",'Allgemeine Angaben'!$L$46,"")</f>
        <v/>
      </c>
      <c r="K3" s="121" t="str">
        <f>IFERROR(HLOOKUP($D3,'Allgemeine Angaben'!$F$50:$M$65,9,0),"")</f>
        <v/>
      </c>
      <c r="L3" s="121" t="str">
        <f>IFERROR(HLOOKUP($D3,'Allgemeine Angaben'!$F$50:$M$65,10,0),"")</f>
        <v/>
      </c>
      <c r="M3" s="121" t="str">
        <f>IFERROR(HLOOKUP($D3,'Allgemeine Angaben'!$F$50:$M$65,11,0),"")</f>
        <v/>
      </c>
      <c r="N3" s="121" t="str">
        <f>IFERROR(HLOOKUP($D3,'Allgemeine Angaben'!$F$50:$M$65,12,0),"")</f>
        <v/>
      </c>
      <c r="O3" s="121" t="str">
        <f>IFERROR(HLOOKUP($D3,'Allgemeine Angaben'!$F$50:$M$65,13,0),"")</f>
        <v/>
      </c>
      <c r="P3" s="121" t="str">
        <f>IFERROR(HLOOKUP($D3,'Allgemeine Angaben'!$F$50:$M$65,14,0),"")</f>
        <v/>
      </c>
      <c r="Q3" s="121" t="str">
        <f>IFERROR(HLOOKUP($D3,'Allgemeine Angaben'!$F$50:$M$65,15,0),"")</f>
        <v/>
      </c>
      <c r="R3" s="121" t="str">
        <f>IFERROR(HLOOKUP($D3,'Allgemeine Angaben'!$F$50:$M$65,16,0),"")</f>
        <v/>
      </c>
      <c r="S3" s="121" t="str">
        <f>IFERROR(HLOOKUP($D3,'Allgemeine Angaben'!$F$50:$M$65,17,0),"")</f>
        <v/>
      </c>
      <c r="T3" s="120" t="str">
        <f>IF(Zusammenfassung!H80="","",Zusammenfassung!H80)</f>
        <v/>
      </c>
      <c r="U3" s="120" t="str">
        <f>IF(Zusammenfassung!J80="","",Zusammenfassung!J80)</f>
        <v/>
      </c>
      <c r="V3" s="120" t="str">
        <f>IF(Zusammenfassung!K80="","",Zusammenfassung!K80)</f>
        <v/>
      </c>
      <c r="W3" s="120" t="str">
        <f t="shared" ref="W3:W26" ca="1" si="3">IF(INDIRECT(ADDRESS(COLUMN(J2),ROW(A6),4,1,"2.2.3 Fallzahlen"))="","",INDIRECT(ADDRESS(COLUMN(J2),ROW(A6),4,1,"2.2.3 Fallzahlen")))</f>
        <v/>
      </c>
      <c r="X3" s="120" t="str">
        <f t="shared" ca="1" si="0"/>
        <v/>
      </c>
      <c r="Y3" s="120" t="str">
        <f t="shared" ca="1" si="0"/>
        <v/>
      </c>
      <c r="Z3" s="120" t="str">
        <f t="shared" ca="1" si="0"/>
        <v/>
      </c>
      <c r="AA3" s="120" t="str">
        <f t="shared" ca="1" si="0"/>
        <v/>
      </c>
      <c r="AB3" s="120" t="str">
        <f t="shared" ca="1" si="0"/>
        <v/>
      </c>
      <c r="AC3" s="120" t="str">
        <f t="shared" ca="1" si="0"/>
        <v/>
      </c>
      <c r="AD3" s="120" t="str">
        <f t="shared" ca="1" si="0"/>
        <v/>
      </c>
      <c r="AE3" s="120" t="str">
        <f t="shared" ref="AE3:AL3" ca="1" si="4">IF(INDIRECT(ADDRESS(COLUMN(AA2),ROW(Q6),4,1,"2.2.3 Fallzahlen"))="","",INDIRECT(ADDRESS(COLUMN(AA2),ROW(Q6),4,1,"2.2.3 Fallzahlen")))</f>
        <v/>
      </c>
      <c r="AF3" s="120" t="str">
        <f t="shared" ca="1" si="4"/>
        <v/>
      </c>
      <c r="AG3" s="120" t="str">
        <f t="shared" ca="1" si="4"/>
        <v/>
      </c>
      <c r="AH3" s="120" t="str">
        <f t="shared" ca="1" si="4"/>
        <v/>
      </c>
      <c r="AI3" s="120" t="str">
        <f t="shared" ca="1" si="4"/>
        <v/>
      </c>
      <c r="AJ3" s="120" t="str">
        <f t="shared" ca="1" si="4"/>
        <v/>
      </c>
      <c r="AK3" s="120" t="str">
        <f t="shared" ca="1" si="4"/>
        <v/>
      </c>
      <c r="AL3" s="120" t="str">
        <f t="shared" ca="1" si="4"/>
        <v/>
      </c>
      <c r="AM3" s="120" t="str">
        <f t="shared" ref="AM3:AP3" ca="1" si="5">IF(INDIRECT(ADDRESS(COLUMN(BL2),ROW(Y6),4,1,"2.2.3 Fallzahlen"))="","",INDIRECT(ADDRESS(COLUMN(BL2),ROW(Y6),4,1,"2.2.3 Fallzahlen")))</f>
        <v/>
      </c>
      <c r="AN3" s="120" t="str">
        <f t="shared" ca="1" si="5"/>
        <v/>
      </c>
      <c r="AO3" s="120" t="str">
        <f t="shared" ca="1" si="5"/>
        <v/>
      </c>
      <c r="AP3" s="120" t="str">
        <f t="shared" ca="1" si="5"/>
        <v/>
      </c>
      <c r="AQ3" s="120" t="str">
        <f t="shared" ref="AQ3:AX3" ca="1" si="6">IF(INDIRECT(ADDRESS(COLUMN(BU2),ROW(AC6),4,1,"2.2.3 Fallzahlen"))="","",INDIRECT(ADDRESS(COLUMN(BU2),ROW(AC6),4,1,"2.2.3 Fallzahlen")))</f>
        <v/>
      </c>
      <c r="AR3" s="120" t="str">
        <f t="shared" ca="1" si="6"/>
        <v/>
      </c>
      <c r="AS3" s="120" t="str">
        <f t="shared" ca="1" si="6"/>
        <v/>
      </c>
      <c r="AT3" s="120" t="str">
        <f t="shared" ca="1" si="6"/>
        <v/>
      </c>
      <c r="AU3" s="120" t="str">
        <f t="shared" ca="1" si="6"/>
        <v/>
      </c>
      <c r="AV3" s="120" t="str">
        <f t="shared" ca="1" si="6"/>
        <v/>
      </c>
      <c r="AW3" s="120" t="str">
        <f t="shared" ca="1" si="6"/>
        <v/>
      </c>
      <c r="AX3" s="120" t="str">
        <f t="shared" ca="1" si="6"/>
        <v/>
      </c>
      <c r="AY3" s="120" t="str">
        <f>IFERROR(HLOOKUP($D3,'Allgemeine Angaben'!$F$50:$M$65,8,0),"")</f>
        <v/>
      </c>
      <c r="AZ3" s="120" t="str">
        <f>IFERROR(HLOOKUP($D3,'Allgemeine Angaben'!$F$50:$M$65,7,0),"")</f>
        <v/>
      </c>
      <c r="BA3" s="120" t="str">
        <f>IFERROR(HLOOKUP($D3,'Allgemeine Angaben'!$F$50:$M$65,6,0),"")</f>
        <v/>
      </c>
      <c r="BB3" s="120" t="str">
        <f>IFERROR(HLOOKUP($D3,'Allgemeine Angaben'!$F$50:$M$65,5,0),"")</f>
        <v/>
      </c>
      <c r="BC3" s="120" t="str">
        <f>IFERROR(HLOOKUP($D3,'Allgemeine Angaben'!$F$50:$M$65,4,0),"")</f>
        <v/>
      </c>
      <c r="BD3" s="120" t="str">
        <f>IFERROR(HLOOKUP($D3,'Allgemeine Angaben'!$F$50:$M$65,3,0),"")</f>
        <v/>
      </c>
      <c r="BE3" s="120" t="str">
        <f>IFERROR(HLOOKUP($D3,'Allgemeine Angaben'!$F$50:$M$65,2,0),"")</f>
        <v/>
      </c>
    </row>
    <row r="4" spans="1:57" x14ac:dyDescent="0.2">
      <c r="A4" s="120" t="str">
        <f>IF('Allgemeine Angaben'!$M$4="","",'Allgemeine Angaben'!$M$4)</f>
        <v/>
      </c>
      <c r="B4" s="120" t="str">
        <f>IF('Allgemeine Angaben'!$E$6="","",'Allgemeine Angaben'!$E$6)</f>
        <v/>
      </c>
      <c r="C4" s="120">
        <f>'Allgemeine Angaben'!O21</f>
        <v>3</v>
      </c>
      <c r="D4" s="120" t="str">
        <f>IF('Allgemeine Angaben'!E21="","",'Allgemeine Angaben'!E21)</f>
        <v/>
      </c>
      <c r="E4" s="120" t="str">
        <f>IF('Allgemeine Angaben'!G21="","",'Allgemeine Angaben'!G21)</f>
        <v/>
      </c>
      <c r="F4" s="120" t="str">
        <f>IF('Allgemeine Angaben'!H21="","",'Allgemeine Angaben'!H21)</f>
        <v/>
      </c>
      <c r="G4" s="120" t="str">
        <f>IF('Allgemeine Angaben'!I21="","",'Allgemeine Angaben'!I21)</f>
        <v/>
      </c>
      <c r="H4" s="120" t="str">
        <f>IF('Allgemeine Angaben'!J21="","",'Allgemeine Angaben'!J21)</f>
        <v/>
      </c>
      <c r="I4" s="120" t="str">
        <f>IF('Allgemeine Angaben'!L21="","",'Allgemeine Angaben'!L21)</f>
        <v/>
      </c>
      <c r="J4" s="120" t="str">
        <f>IF(D4&lt;&gt;"",'Allgemeine Angaben'!$L$46,"")</f>
        <v/>
      </c>
      <c r="K4" s="121" t="str">
        <f>IFERROR(HLOOKUP($D4,'Allgemeine Angaben'!$F$50:$M$65,9,0),"")</f>
        <v/>
      </c>
      <c r="L4" s="121" t="str">
        <f>IFERROR(HLOOKUP($D4,'Allgemeine Angaben'!$F$50:$M$65,10,0),"")</f>
        <v/>
      </c>
      <c r="M4" s="121" t="str">
        <f>IFERROR(HLOOKUP($D4,'Allgemeine Angaben'!$F$50:$M$65,11,0),"")</f>
        <v/>
      </c>
      <c r="N4" s="121" t="str">
        <f>IFERROR(HLOOKUP($D4,'Allgemeine Angaben'!$F$50:$M$65,12,0),"")</f>
        <v/>
      </c>
      <c r="O4" s="121" t="str">
        <f>IFERROR(HLOOKUP($D4,'Allgemeine Angaben'!$F$50:$M$65,13,0),"")</f>
        <v/>
      </c>
      <c r="P4" s="121" t="str">
        <f>IFERROR(HLOOKUP($D4,'Allgemeine Angaben'!$F$50:$M$65,14,0),"")</f>
        <v/>
      </c>
      <c r="Q4" s="121" t="str">
        <f>IFERROR(HLOOKUP($D4,'Allgemeine Angaben'!$F$50:$M$65,15,0),"")</f>
        <v/>
      </c>
      <c r="R4" s="121" t="str">
        <f>IFERROR(HLOOKUP($D4,'Allgemeine Angaben'!$F$50:$M$65,16,0),"")</f>
        <v/>
      </c>
      <c r="S4" s="121" t="str">
        <f>IFERROR(HLOOKUP($D4,'Allgemeine Angaben'!$F$50:$M$65,17,0),"")</f>
        <v/>
      </c>
      <c r="T4" s="120" t="str">
        <f>IF(Zusammenfassung!H81="","",Zusammenfassung!H81)</f>
        <v/>
      </c>
      <c r="U4" s="120" t="str">
        <f>IF(Zusammenfassung!J81="","",Zusammenfassung!J81)</f>
        <v/>
      </c>
      <c r="V4" s="120" t="str">
        <f>IF(Zusammenfassung!K81="","",Zusammenfassung!K81)</f>
        <v/>
      </c>
      <c r="W4" s="120" t="str">
        <f t="shared" ca="1" si="3"/>
        <v/>
      </c>
      <c r="X4" s="120" t="str">
        <f t="shared" ca="1" si="0"/>
        <v/>
      </c>
      <c r="Y4" s="120" t="str">
        <f t="shared" ca="1" si="0"/>
        <v/>
      </c>
      <c r="Z4" s="120" t="str">
        <f t="shared" ca="1" si="0"/>
        <v/>
      </c>
      <c r="AA4" s="120" t="str">
        <f t="shared" ca="1" si="0"/>
        <v/>
      </c>
      <c r="AB4" s="120" t="str">
        <f t="shared" ca="1" si="0"/>
        <v/>
      </c>
      <c r="AC4" s="120" t="str">
        <f t="shared" ca="1" si="0"/>
        <v/>
      </c>
      <c r="AD4" s="120" t="str">
        <f t="shared" ca="1" si="0"/>
        <v/>
      </c>
      <c r="AE4" s="120" t="str">
        <f t="shared" ref="AE4:AL4" ca="1" si="7">IF(INDIRECT(ADDRESS(COLUMN(AA3),ROW(Q7),4,1,"2.2.3 Fallzahlen"))="","",INDIRECT(ADDRESS(COLUMN(AA3),ROW(Q7),4,1,"2.2.3 Fallzahlen")))</f>
        <v/>
      </c>
      <c r="AF4" s="120" t="str">
        <f t="shared" ca="1" si="7"/>
        <v/>
      </c>
      <c r="AG4" s="120" t="str">
        <f t="shared" ca="1" si="7"/>
        <v/>
      </c>
      <c r="AH4" s="120" t="str">
        <f t="shared" ca="1" si="7"/>
        <v/>
      </c>
      <c r="AI4" s="120" t="str">
        <f t="shared" ca="1" si="7"/>
        <v/>
      </c>
      <c r="AJ4" s="120" t="str">
        <f t="shared" ca="1" si="7"/>
        <v/>
      </c>
      <c r="AK4" s="120" t="str">
        <f t="shared" ca="1" si="7"/>
        <v/>
      </c>
      <c r="AL4" s="120" t="str">
        <f t="shared" ca="1" si="7"/>
        <v/>
      </c>
      <c r="AM4" s="120" t="str">
        <f t="shared" ref="AM4:AP4" ca="1" si="8">IF(INDIRECT(ADDRESS(COLUMN(BL3),ROW(Y7),4,1,"2.2.3 Fallzahlen"))="","",INDIRECT(ADDRESS(COLUMN(BL3),ROW(Y7),4,1,"2.2.3 Fallzahlen")))</f>
        <v/>
      </c>
      <c r="AN4" s="120" t="str">
        <f t="shared" ca="1" si="8"/>
        <v/>
      </c>
      <c r="AO4" s="120" t="str">
        <f t="shared" ca="1" si="8"/>
        <v/>
      </c>
      <c r="AP4" s="120" t="str">
        <f t="shared" ca="1" si="8"/>
        <v/>
      </c>
      <c r="AQ4" s="120" t="str">
        <f t="shared" ref="AQ4:AX4" ca="1" si="9">IF(INDIRECT(ADDRESS(COLUMN(BU3),ROW(AC7),4,1,"2.2.3 Fallzahlen"))="","",INDIRECT(ADDRESS(COLUMN(BU3),ROW(AC7),4,1,"2.2.3 Fallzahlen")))</f>
        <v/>
      </c>
      <c r="AR4" s="120" t="str">
        <f t="shared" ca="1" si="9"/>
        <v/>
      </c>
      <c r="AS4" s="120" t="str">
        <f t="shared" ca="1" si="9"/>
        <v/>
      </c>
      <c r="AT4" s="120" t="str">
        <f t="shared" ca="1" si="9"/>
        <v/>
      </c>
      <c r="AU4" s="120" t="str">
        <f t="shared" ca="1" si="9"/>
        <v/>
      </c>
      <c r="AV4" s="120" t="str">
        <f t="shared" ca="1" si="9"/>
        <v/>
      </c>
      <c r="AW4" s="120" t="str">
        <f t="shared" ca="1" si="9"/>
        <v/>
      </c>
      <c r="AX4" s="120" t="str">
        <f t="shared" ca="1" si="9"/>
        <v/>
      </c>
      <c r="AY4" s="120" t="str">
        <f>IFERROR(HLOOKUP($D4,'Allgemeine Angaben'!$F$50:$M$65,8,0),"")</f>
        <v/>
      </c>
      <c r="AZ4" s="120" t="str">
        <f>IFERROR(HLOOKUP($D4,'Allgemeine Angaben'!$F$50:$M$65,7,0),"")</f>
        <v/>
      </c>
      <c r="BA4" s="120" t="str">
        <f>IFERROR(HLOOKUP($D4,'Allgemeine Angaben'!$F$50:$M$65,6,0),"")</f>
        <v/>
      </c>
      <c r="BB4" s="120" t="str">
        <f>IFERROR(HLOOKUP($D4,'Allgemeine Angaben'!$F$50:$M$65,5,0),"")</f>
        <v/>
      </c>
      <c r="BC4" s="120" t="str">
        <f>IFERROR(HLOOKUP($D4,'Allgemeine Angaben'!$F$50:$M$65,4,0),"")</f>
        <v/>
      </c>
      <c r="BD4" s="120" t="str">
        <f>IFERROR(HLOOKUP($D4,'Allgemeine Angaben'!$F$50:$M$65,3,0),"")</f>
        <v/>
      </c>
      <c r="BE4" s="120" t="str">
        <f>IFERROR(HLOOKUP($D4,'Allgemeine Angaben'!$F$50:$M$65,2,0),"")</f>
        <v/>
      </c>
    </row>
    <row r="5" spans="1:57" x14ac:dyDescent="0.2">
      <c r="A5" s="120" t="str">
        <f>IF('Allgemeine Angaben'!$M$4="","",'Allgemeine Angaben'!$M$4)</f>
        <v/>
      </c>
      <c r="B5" s="120" t="str">
        <f>IF('Allgemeine Angaben'!$E$6="","",'Allgemeine Angaben'!$E$6)</f>
        <v/>
      </c>
      <c r="C5" s="120">
        <f>'Allgemeine Angaben'!O22</f>
        <v>4</v>
      </c>
      <c r="D5" s="120" t="str">
        <f>IF('Allgemeine Angaben'!E22="","",'Allgemeine Angaben'!E22)</f>
        <v/>
      </c>
      <c r="E5" s="120" t="str">
        <f>IF('Allgemeine Angaben'!G22="","",'Allgemeine Angaben'!G22)</f>
        <v/>
      </c>
      <c r="F5" s="120" t="str">
        <f>IF('Allgemeine Angaben'!H22="","",'Allgemeine Angaben'!H22)</f>
        <v/>
      </c>
      <c r="G5" s="120" t="str">
        <f>IF('Allgemeine Angaben'!I22="","",'Allgemeine Angaben'!I22)</f>
        <v/>
      </c>
      <c r="H5" s="120" t="str">
        <f>IF('Allgemeine Angaben'!J22="","",'Allgemeine Angaben'!J22)</f>
        <v/>
      </c>
      <c r="I5" s="120" t="str">
        <f>IF('Allgemeine Angaben'!L22="","",'Allgemeine Angaben'!L22)</f>
        <v/>
      </c>
      <c r="J5" s="120" t="str">
        <f>IF(D5&lt;&gt;"",'Allgemeine Angaben'!$L$46,"")</f>
        <v/>
      </c>
      <c r="K5" s="121" t="str">
        <f>IFERROR(HLOOKUP($D5,'Allgemeine Angaben'!$F$50:$M$65,9,0),"")</f>
        <v/>
      </c>
      <c r="L5" s="121" t="str">
        <f>IFERROR(HLOOKUP($D5,'Allgemeine Angaben'!$F$50:$M$65,10,0),"")</f>
        <v/>
      </c>
      <c r="M5" s="121" t="str">
        <f>IFERROR(HLOOKUP($D5,'Allgemeine Angaben'!$F$50:$M$65,11,0),"")</f>
        <v/>
      </c>
      <c r="N5" s="121" t="str">
        <f>IFERROR(HLOOKUP($D5,'Allgemeine Angaben'!$F$50:$M$65,12,0),"")</f>
        <v/>
      </c>
      <c r="O5" s="121" t="str">
        <f>IFERROR(HLOOKUP($D5,'Allgemeine Angaben'!$F$50:$M$65,13,0),"")</f>
        <v/>
      </c>
      <c r="P5" s="121" t="str">
        <f>IFERROR(HLOOKUP($D5,'Allgemeine Angaben'!$F$50:$M$65,14,0),"")</f>
        <v/>
      </c>
      <c r="Q5" s="121" t="str">
        <f>IFERROR(HLOOKUP($D5,'Allgemeine Angaben'!$F$50:$M$65,15,0),"")</f>
        <v/>
      </c>
      <c r="R5" s="121" t="str">
        <f>IFERROR(HLOOKUP($D5,'Allgemeine Angaben'!$F$50:$M$65,16,0),"")</f>
        <v/>
      </c>
      <c r="S5" s="121" t="str">
        <f>IFERROR(HLOOKUP($D5,'Allgemeine Angaben'!$F$50:$M$65,17,0),"")</f>
        <v/>
      </c>
      <c r="T5" s="120" t="str">
        <f>IF(Zusammenfassung!H82="","",Zusammenfassung!H82)</f>
        <v/>
      </c>
      <c r="U5" s="120" t="str">
        <f>IF(Zusammenfassung!J82="","",Zusammenfassung!J82)</f>
        <v/>
      </c>
      <c r="V5" s="120" t="str">
        <f>IF(Zusammenfassung!K82="","",Zusammenfassung!K82)</f>
        <v/>
      </c>
      <c r="W5" s="120" t="str">
        <f t="shared" ca="1" si="3"/>
        <v/>
      </c>
      <c r="X5" s="120" t="str">
        <f t="shared" ca="1" si="0"/>
        <v/>
      </c>
      <c r="Y5" s="120" t="str">
        <f t="shared" ca="1" si="0"/>
        <v/>
      </c>
      <c r="Z5" s="120" t="str">
        <f t="shared" ca="1" si="0"/>
        <v/>
      </c>
      <c r="AA5" s="120" t="str">
        <f t="shared" ca="1" si="0"/>
        <v/>
      </c>
      <c r="AB5" s="120" t="str">
        <f t="shared" ca="1" si="0"/>
        <v/>
      </c>
      <c r="AC5" s="120" t="str">
        <f t="shared" ca="1" si="0"/>
        <v/>
      </c>
      <c r="AD5" s="120" t="str">
        <f t="shared" ca="1" si="0"/>
        <v/>
      </c>
      <c r="AE5" s="120" t="str">
        <f t="shared" ref="AE5:AL5" ca="1" si="10">IF(INDIRECT(ADDRESS(COLUMN(AA4),ROW(Q8),4,1,"2.2.3 Fallzahlen"))="","",INDIRECT(ADDRESS(COLUMN(AA4),ROW(Q8),4,1,"2.2.3 Fallzahlen")))</f>
        <v/>
      </c>
      <c r="AF5" s="120" t="str">
        <f t="shared" ca="1" si="10"/>
        <v/>
      </c>
      <c r="AG5" s="120" t="str">
        <f t="shared" ca="1" si="10"/>
        <v/>
      </c>
      <c r="AH5" s="120" t="str">
        <f t="shared" ca="1" si="10"/>
        <v/>
      </c>
      <c r="AI5" s="120" t="str">
        <f t="shared" ca="1" si="10"/>
        <v/>
      </c>
      <c r="AJ5" s="120" t="str">
        <f t="shared" ca="1" si="10"/>
        <v/>
      </c>
      <c r="AK5" s="120" t="str">
        <f t="shared" ca="1" si="10"/>
        <v/>
      </c>
      <c r="AL5" s="120" t="str">
        <f t="shared" ca="1" si="10"/>
        <v/>
      </c>
      <c r="AM5" s="120" t="str">
        <f t="shared" ref="AM5:AP5" ca="1" si="11">IF(INDIRECT(ADDRESS(COLUMN(BL4),ROW(Y8),4,1,"2.2.3 Fallzahlen"))="","",INDIRECT(ADDRESS(COLUMN(BL4),ROW(Y8),4,1,"2.2.3 Fallzahlen")))</f>
        <v/>
      </c>
      <c r="AN5" s="120" t="str">
        <f t="shared" ca="1" si="11"/>
        <v/>
      </c>
      <c r="AO5" s="120" t="str">
        <f t="shared" ca="1" si="11"/>
        <v/>
      </c>
      <c r="AP5" s="120" t="str">
        <f t="shared" ca="1" si="11"/>
        <v/>
      </c>
      <c r="AQ5" s="120" t="str">
        <f t="shared" ref="AQ5:AX5" ca="1" si="12">IF(INDIRECT(ADDRESS(COLUMN(BU4),ROW(AC8),4,1,"2.2.3 Fallzahlen"))="","",INDIRECT(ADDRESS(COLUMN(BU4),ROW(AC8),4,1,"2.2.3 Fallzahlen")))</f>
        <v/>
      </c>
      <c r="AR5" s="120" t="str">
        <f t="shared" ca="1" si="12"/>
        <v/>
      </c>
      <c r="AS5" s="120" t="str">
        <f t="shared" ca="1" si="12"/>
        <v/>
      </c>
      <c r="AT5" s="120" t="str">
        <f t="shared" ca="1" si="12"/>
        <v/>
      </c>
      <c r="AU5" s="120" t="str">
        <f t="shared" ca="1" si="12"/>
        <v/>
      </c>
      <c r="AV5" s="120" t="str">
        <f t="shared" ca="1" si="12"/>
        <v/>
      </c>
      <c r="AW5" s="120" t="str">
        <f t="shared" ca="1" si="12"/>
        <v/>
      </c>
      <c r="AX5" s="120" t="str">
        <f t="shared" ca="1" si="12"/>
        <v/>
      </c>
      <c r="AY5" s="120" t="str">
        <f>IFERROR(HLOOKUP($D5,'Allgemeine Angaben'!$F$50:$M$65,8,0),"")</f>
        <v/>
      </c>
      <c r="AZ5" s="120" t="str">
        <f>IFERROR(HLOOKUP($D5,'Allgemeine Angaben'!$F$50:$M$65,7,0),"")</f>
        <v/>
      </c>
      <c r="BA5" s="120" t="str">
        <f>IFERROR(HLOOKUP($D5,'Allgemeine Angaben'!$F$50:$M$65,6,0),"")</f>
        <v/>
      </c>
      <c r="BB5" s="120" t="str">
        <f>IFERROR(HLOOKUP($D5,'Allgemeine Angaben'!$F$50:$M$65,5,0),"")</f>
        <v/>
      </c>
      <c r="BC5" s="120" t="str">
        <f>IFERROR(HLOOKUP($D5,'Allgemeine Angaben'!$F$50:$M$65,4,0),"")</f>
        <v/>
      </c>
      <c r="BD5" s="120" t="str">
        <f>IFERROR(HLOOKUP($D5,'Allgemeine Angaben'!$F$50:$M$65,3,0),"")</f>
        <v/>
      </c>
      <c r="BE5" s="120" t="str">
        <f>IFERROR(HLOOKUP($D5,'Allgemeine Angaben'!$F$50:$M$65,2,0),"")</f>
        <v/>
      </c>
    </row>
    <row r="6" spans="1:57" x14ac:dyDescent="0.2">
      <c r="A6" s="120" t="str">
        <f>IF('Allgemeine Angaben'!$M$4="","",'Allgemeine Angaben'!$M$4)</f>
        <v/>
      </c>
      <c r="B6" s="120" t="str">
        <f>IF('Allgemeine Angaben'!$E$6="","",'Allgemeine Angaben'!$E$6)</f>
        <v/>
      </c>
      <c r="C6" s="120">
        <f>'Allgemeine Angaben'!O23</f>
        <v>5</v>
      </c>
      <c r="D6" s="120" t="str">
        <f>IF('Allgemeine Angaben'!E23="","",'Allgemeine Angaben'!E23)</f>
        <v/>
      </c>
      <c r="E6" s="120" t="str">
        <f>IF('Allgemeine Angaben'!G23="","",'Allgemeine Angaben'!G23)</f>
        <v/>
      </c>
      <c r="F6" s="120" t="str">
        <f>IF('Allgemeine Angaben'!H23="","",'Allgemeine Angaben'!H23)</f>
        <v/>
      </c>
      <c r="G6" s="120" t="str">
        <f>IF('Allgemeine Angaben'!I23="","",'Allgemeine Angaben'!I23)</f>
        <v/>
      </c>
      <c r="H6" s="120" t="str">
        <f>IF('Allgemeine Angaben'!J23="","",'Allgemeine Angaben'!J23)</f>
        <v/>
      </c>
      <c r="I6" s="120" t="str">
        <f>IF('Allgemeine Angaben'!L23="","",'Allgemeine Angaben'!L23)</f>
        <v/>
      </c>
      <c r="J6" s="120" t="str">
        <f>IF(D6&lt;&gt;"",'Allgemeine Angaben'!$L$46,"")</f>
        <v/>
      </c>
      <c r="K6" s="121" t="str">
        <f>IFERROR(HLOOKUP($D6,'Allgemeine Angaben'!$F$50:$M$65,9,0),"")</f>
        <v/>
      </c>
      <c r="L6" s="121" t="str">
        <f>IFERROR(HLOOKUP($D6,'Allgemeine Angaben'!$F$50:$M$65,10,0),"")</f>
        <v/>
      </c>
      <c r="M6" s="121" t="str">
        <f>IFERROR(HLOOKUP($D6,'Allgemeine Angaben'!$F$50:$M$65,11,0),"")</f>
        <v/>
      </c>
      <c r="N6" s="121" t="str">
        <f>IFERROR(HLOOKUP($D6,'Allgemeine Angaben'!$F$50:$M$65,12,0),"")</f>
        <v/>
      </c>
      <c r="O6" s="121" t="str">
        <f>IFERROR(HLOOKUP($D6,'Allgemeine Angaben'!$F$50:$M$65,13,0),"")</f>
        <v/>
      </c>
      <c r="P6" s="121" t="str">
        <f>IFERROR(HLOOKUP($D6,'Allgemeine Angaben'!$F$50:$M$65,14,0),"")</f>
        <v/>
      </c>
      <c r="Q6" s="121" t="str">
        <f>IFERROR(HLOOKUP($D6,'Allgemeine Angaben'!$F$50:$M$65,15,0),"")</f>
        <v/>
      </c>
      <c r="R6" s="121" t="str">
        <f>IFERROR(HLOOKUP($D6,'Allgemeine Angaben'!$F$50:$M$65,16,0),"")</f>
        <v/>
      </c>
      <c r="S6" s="121" t="str">
        <f>IFERROR(HLOOKUP($D6,'Allgemeine Angaben'!$F$50:$M$65,17,0),"")</f>
        <v/>
      </c>
      <c r="T6" s="120" t="str">
        <f>IF(Zusammenfassung!H83="","",Zusammenfassung!H83)</f>
        <v/>
      </c>
      <c r="U6" s="120" t="str">
        <f>IF(Zusammenfassung!J83="","",Zusammenfassung!J83)</f>
        <v/>
      </c>
      <c r="V6" s="120" t="str">
        <f>IF(Zusammenfassung!K83="","",Zusammenfassung!K83)</f>
        <v/>
      </c>
      <c r="W6" s="120" t="str">
        <f t="shared" ca="1" si="3"/>
        <v/>
      </c>
      <c r="X6" s="120" t="str">
        <f t="shared" ca="1" si="0"/>
        <v/>
      </c>
      <c r="Y6" s="120" t="str">
        <f t="shared" ca="1" si="0"/>
        <v/>
      </c>
      <c r="Z6" s="120" t="str">
        <f t="shared" ca="1" si="0"/>
        <v/>
      </c>
      <c r="AA6" s="120" t="str">
        <f t="shared" ca="1" si="0"/>
        <v/>
      </c>
      <c r="AB6" s="120" t="str">
        <f t="shared" ca="1" si="0"/>
        <v/>
      </c>
      <c r="AC6" s="120" t="str">
        <f t="shared" ca="1" si="0"/>
        <v/>
      </c>
      <c r="AD6" s="120" t="str">
        <f t="shared" ca="1" si="0"/>
        <v/>
      </c>
      <c r="AE6" s="120" t="str">
        <f t="shared" ref="AE6:AL6" ca="1" si="13">IF(INDIRECT(ADDRESS(COLUMN(AA5),ROW(Q9),4,1,"2.2.3 Fallzahlen"))="","",INDIRECT(ADDRESS(COLUMN(AA5),ROW(Q9),4,1,"2.2.3 Fallzahlen")))</f>
        <v/>
      </c>
      <c r="AF6" s="120" t="str">
        <f t="shared" ca="1" si="13"/>
        <v/>
      </c>
      <c r="AG6" s="120" t="str">
        <f t="shared" ca="1" si="13"/>
        <v/>
      </c>
      <c r="AH6" s="120" t="str">
        <f t="shared" ca="1" si="13"/>
        <v/>
      </c>
      <c r="AI6" s="120" t="str">
        <f t="shared" ca="1" si="13"/>
        <v/>
      </c>
      <c r="AJ6" s="120" t="str">
        <f t="shared" ca="1" si="13"/>
        <v/>
      </c>
      <c r="AK6" s="120" t="str">
        <f t="shared" ca="1" si="13"/>
        <v/>
      </c>
      <c r="AL6" s="120" t="str">
        <f t="shared" ca="1" si="13"/>
        <v/>
      </c>
      <c r="AM6" s="120" t="str">
        <f t="shared" ref="AM6:AP6" ca="1" si="14">IF(INDIRECT(ADDRESS(COLUMN(BL5),ROW(Y9),4,1,"2.2.3 Fallzahlen"))="","",INDIRECT(ADDRESS(COLUMN(BL5),ROW(Y9),4,1,"2.2.3 Fallzahlen")))</f>
        <v/>
      </c>
      <c r="AN6" s="120" t="str">
        <f t="shared" ca="1" si="14"/>
        <v/>
      </c>
      <c r="AO6" s="120" t="str">
        <f t="shared" ca="1" si="14"/>
        <v/>
      </c>
      <c r="AP6" s="120" t="str">
        <f t="shared" ca="1" si="14"/>
        <v/>
      </c>
      <c r="AQ6" s="120" t="str">
        <f t="shared" ref="AQ6:AX6" ca="1" si="15">IF(INDIRECT(ADDRESS(COLUMN(BU5),ROW(AC9),4,1,"2.2.3 Fallzahlen"))="","",INDIRECT(ADDRESS(COLUMN(BU5),ROW(AC9),4,1,"2.2.3 Fallzahlen")))</f>
        <v/>
      </c>
      <c r="AR6" s="120" t="str">
        <f t="shared" ca="1" si="15"/>
        <v/>
      </c>
      <c r="AS6" s="120" t="str">
        <f t="shared" ca="1" si="15"/>
        <v/>
      </c>
      <c r="AT6" s="120" t="str">
        <f t="shared" ca="1" si="15"/>
        <v/>
      </c>
      <c r="AU6" s="120" t="str">
        <f t="shared" ca="1" si="15"/>
        <v/>
      </c>
      <c r="AV6" s="120" t="str">
        <f t="shared" ca="1" si="15"/>
        <v/>
      </c>
      <c r="AW6" s="120" t="str">
        <f t="shared" ca="1" si="15"/>
        <v/>
      </c>
      <c r="AX6" s="120" t="str">
        <f t="shared" ca="1" si="15"/>
        <v/>
      </c>
      <c r="AY6" s="120" t="str">
        <f>IFERROR(HLOOKUP($D6,'Allgemeine Angaben'!$F$50:$M$65,8,0),"")</f>
        <v/>
      </c>
      <c r="AZ6" s="120" t="str">
        <f>IFERROR(HLOOKUP($D6,'Allgemeine Angaben'!$F$50:$M$65,7,0),"")</f>
        <v/>
      </c>
      <c r="BA6" s="120" t="str">
        <f>IFERROR(HLOOKUP($D6,'Allgemeine Angaben'!$F$50:$M$65,6,0),"")</f>
        <v/>
      </c>
      <c r="BB6" s="120" t="str">
        <f>IFERROR(HLOOKUP($D6,'Allgemeine Angaben'!$F$50:$M$65,5,0),"")</f>
        <v/>
      </c>
      <c r="BC6" s="120" t="str">
        <f>IFERROR(HLOOKUP($D6,'Allgemeine Angaben'!$F$50:$M$65,4,0),"")</f>
        <v/>
      </c>
      <c r="BD6" s="120" t="str">
        <f>IFERROR(HLOOKUP($D6,'Allgemeine Angaben'!$F$50:$M$65,3,0),"")</f>
        <v/>
      </c>
      <c r="BE6" s="120" t="str">
        <f>IFERROR(HLOOKUP($D6,'Allgemeine Angaben'!$F$50:$M$65,2,0),"")</f>
        <v/>
      </c>
    </row>
    <row r="7" spans="1:57" x14ac:dyDescent="0.2">
      <c r="A7" s="120" t="str">
        <f>IF('Allgemeine Angaben'!$M$4="","",'Allgemeine Angaben'!$M$4)</f>
        <v/>
      </c>
      <c r="B7" s="120" t="str">
        <f>IF('Allgemeine Angaben'!$E$6="","",'Allgemeine Angaben'!$E$6)</f>
        <v/>
      </c>
      <c r="C7" s="120">
        <f>'Allgemeine Angaben'!O24</f>
        <v>6</v>
      </c>
      <c r="D7" s="120" t="str">
        <f>IF('Allgemeine Angaben'!E24="","",'Allgemeine Angaben'!E24)</f>
        <v/>
      </c>
      <c r="E7" s="120" t="str">
        <f>IF('Allgemeine Angaben'!G24="","",'Allgemeine Angaben'!G24)</f>
        <v/>
      </c>
      <c r="F7" s="120" t="str">
        <f>IF('Allgemeine Angaben'!H24="","",'Allgemeine Angaben'!H24)</f>
        <v/>
      </c>
      <c r="G7" s="120" t="str">
        <f>IF('Allgemeine Angaben'!I24="","",'Allgemeine Angaben'!I24)</f>
        <v/>
      </c>
      <c r="H7" s="120" t="str">
        <f>IF('Allgemeine Angaben'!J24="","",'Allgemeine Angaben'!J24)</f>
        <v/>
      </c>
      <c r="I7" s="120" t="str">
        <f>IF('Allgemeine Angaben'!L24="","",'Allgemeine Angaben'!L24)</f>
        <v/>
      </c>
      <c r="J7" s="120" t="str">
        <f>IF(D7&lt;&gt;"",'Allgemeine Angaben'!$L$46,"")</f>
        <v/>
      </c>
      <c r="K7" s="121" t="str">
        <f>IFERROR(HLOOKUP($D7,'Allgemeine Angaben'!$F$50:$M$65,9,0),"")</f>
        <v/>
      </c>
      <c r="L7" s="121" t="str">
        <f>IFERROR(HLOOKUP($D7,'Allgemeine Angaben'!$F$50:$M$65,10,0),"")</f>
        <v/>
      </c>
      <c r="M7" s="121" t="str">
        <f>IFERROR(HLOOKUP($D7,'Allgemeine Angaben'!$F$50:$M$65,11,0),"")</f>
        <v/>
      </c>
      <c r="N7" s="121" t="str">
        <f>IFERROR(HLOOKUP($D7,'Allgemeine Angaben'!$F$50:$M$65,12,0),"")</f>
        <v/>
      </c>
      <c r="O7" s="121" t="str">
        <f>IFERROR(HLOOKUP($D7,'Allgemeine Angaben'!$F$50:$M$65,13,0),"")</f>
        <v/>
      </c>
      <c r="P7" s="121" t="str">
        <f>IFERROR(HLOOKUP($D7,'Allgemeine Angaben'!$F$50:$M$65,14,0),"")</f>
        <v/>
      </c>
      <c r="Q7" s="121" t="str">
        <f>IFERROR(HLOOKUP($D7,'Allgemeine Angaben'!$F$50:$M$65,15,0),"")</f>
        <v/>
      </c>
      <c r="R7" s="121" t="str">
        <f>IFERROR(HLOOKUP($D7,'Allgemeine Angaben'!$F$50:$M$65,16,0),"")</f>
        <v/>
      </c>
      <c r="S7" s="121" t="str">
        <f>IFERROR(HLOOKUP($D7,'Allgemeine Angaben'!$F$50:$M$65,17,0),"")</f>
        <v/>
      </c>
      <c r="T7" s="120" t="str">
        <f>IF(Zusammenfassung!H84="","",Zusammenfassung!H84)</f>
        <v/>
      </c>
      <c r="U7" s="120" t="str">
        <f>IF(Zusammenfassung!J84="","",Zusammenfassung!J84)</f>
        <v/>
      </c>
      <c r="V7" s="120" t="str">
        <f>IF(Zusammenfassung!K84="","",Zusammenfassung!K84)</f>
        <v/>
      </c>
      <c r="W7" s="120" t="str">
        <f t="shared" ca="1" si="3"/>
        <v/>
      </c>
      <c r="X7" s="120" t="str">
        <f t="shared" ca="1" si="0"/>
        <v/>
      </c>
      <c r="Y7" s="120" t="str">
        <f t="shared" ca="1" si="0"/>
        <v/>
      </c>
      <c r="Z7" s="120" t="str">
        <f t="shared" ca="1" si="0"/>
        <v/>
      </c>
      <c r="AA7" s="120" t="str">
        <f t="shared" ca="1" si="0"/>
        <v/>
      </c>
      <c r="AB7" s="120" t="str">
        <f t="shared" ca="1" si="0"/>
        <v/>
      </c>
      <c r="AC7" s="120" t="str">
        <f t="shared" ca="1" si="0"/>
        <v/>
      </c>
      <c r="AD7" s="120" t="str">
        <f t="shared" ca="1" si="0"/>
        <v/>
      </c>
      <c r="AE7" s="120" t="str">
        <f t="shared" ref="AE7:AL7" ca="1" si="16">IF(INDIRECT(ADDRESS(COLUMN(AA6),ROW(Q10),4,1,"2.2.3 Fallzahlen"))="","",INDIRECT(ADDRESS(COLUMN(AA6),ROW(Q10),4,1,"2.2.3 Fallzahlen")))</f>
        <v/>
      </c>
      <c r="AF7" s="120" t="str">
        <f t="shared" ca="1" si="16"/>
        <v/>
      </c>
      <c r="AG7" s="120" t="str">
        <f t="shared" ca="1" si="16"/>
        <v/>
      </c>
      <c r="AH7" s="120" t="str">
        <f t="shared" ca="1" si="16"/>
        <v/>
      </c>
      <c r="AI7" s="120" t="str">
        <f t="shared" ca="1" si="16"/>
        <v/>
      </c>
      <c r="AJ7" s="120" t="str">
        <f t="shared" ca="1" si="16"/>
        <v/>
      </c>
      <c r="AK7" s="120" t="str">
        <f t="shared" ca="1" si="16"/>
        <v/>
      </c>
      <c r="AL7" s="120" t="str">
        <f t="shared" ca="1" si="16"/>
        <v/>
      </c>
      <c r="AM7" s="120" t="str">
        <f t="shared" ref="AM7:AP7" ca="1" si="17">IF(INDIRECT(ADDRESS(COLUMN(BL6),ROW(Y10),4,1,"2.2.3 Fallzahlen"))="","",INDIRECT(ADDRESS(COLUMN(BL6),ROW(Y10),4,1,"2.2.3 Fallzahlen")))</f>
        <v/>
      </c>
      <c r="AN7" s="120" t="str">
        <f t="shared" ca="1" si="17"/>
        <v/>
      </c>
      <c r="AO7" s="120" t="str">
        <f t="shared" ca="1" si="17"/>
        <v/>
      </c>
      <c r="AP7" s="120" t="str">
        <f t="shared" ca="1" si="17"/>
        <v/>
      </c>
      <c r="AQ7" s="120" t="str">
        <f t="shared" ref="AQ7:AX7" ca="1" si="18">IF(INDIRECT(ADDRESS(COLUMN(BU6),ROW(AC10),4,1,"2.2.3 Fallzahlen"))="","",INDIRECT(ADDRESS(COLUMN(BU6),ROW(AC10),4,1,"2.2.3 Fallzahlen")))</f>
        <v/>
      </c>
      <c r="AR7" s="120" t="str">
        <f t="shared" ca="1" si="18"/>
        <v/>
      </c>
      <c r="AS7" s="120" t="str">
        <f t="shared" ca="1" si="18"/>
        <v/>
      </c>
      <c r="AT7" s="120" t="str">
        <f t="shared" ca="1" si="18"/>
        <v/>
      </c>
      <c r="AU7" s="120" t="str">
        <f t="shared" ca="1" si="18"/>
        <v/>
      </c>
      <c r="AV7" s="120" t="str">
        <f t="shared" ca="1" si="18"/>
        <v/>
      </c>
      <c r="AW7" s="120" t="str">
        <f t="shared" ca="1" si="18"/>
        <v/>
      </c>
      <c r="AX7" s="120" t="str">
        <f t="shared" ca="1" si="18"/>
        <v/>
      </c>
      <c r="AY7" s="120" t="str">
        <f>IFERROR(HLOOKUP($D7,'Allgemeine Angaben'!$F$50:$M$65,8,0),"")</f>
        <v/>
      </c>
      <c r="AZ7" s="120" t="str">
        <f>IFERROR(HLOOKUP($D7,'Allgemeine Angaben'!$F$50:$M$65,7,0),"")</f>
        <v/>
      </c>
      <c r="BA7" s="120" t="str">
        <f>IFERROR(HLOOKUP($D7,'Allgemeine Angaben'!$F$50:$M$65,6,0),"")</f>
        <v/>
      </c>
      <c r="BB7" s="120" t="str">
        <f>IFERROR(HLOOKUP($D7,'Allgemeine Angaben'!$F$50:$M$65,5,0),"")</f>
        <v/>
      </c>
      <c r="BC7" s="120" t="str">
        <f>IFERROR(HLOOKUP($D7,'Allgemeine Angaben'!$F$50:$M$65,4,0),"")</f>
        <v/>
      </c>
      <c r="BD7" s="120" t="str">
        <f>IFERROR(HLOOKUP($D7,'Allgemeine Angaben'!$F$50:$M$65,3,0),"")</f>
        <v/>
      </c>
      <c r="BE7" s="120" t="str">
        <f>IFERROR(HLOOKUP($D7,'Allgemeine Angaben'!$F$50:$M$65,2,0),"")</f>
        <v/>
      </c>
    </row>
    <row r="8" spans="1:57" x14ac:dyDescent="0.2">
      <c r="A8" s="120" t="str">
        <f>IF('Allgemeine Angaben'!$M$4="","",'Allgemeine Angaben'!$M$4)</f>
        <v/>
      </c>
      <c r="B8" s="120" t="str">
        <f>IF('Allgemeine Angaben'!$E$6="","",'Allgemeine Angaben'!$E$6)</f>
        <v/>
      </c>
      <c r="C8" s="120">
        <f>'Allgemeine Angaben'!O25</f>
        <v>7</v>
      </c>
      <c r="D8" s="120" t="str">
        <f>IF('Allgemeine Angaben'!E25="","",'Allgemeine Angaben'!E25)</f>
        <v/>
      </c>
      <c r="E8" s="120" t="str">
        <f>IF('Allgemeine Angaben'!G25="","",'Allgemeine Angaben'!G25)</f>
        <v/>
      </c>
      <c r="F8" s="120" t="str">
        <f>IF('Allgemeine Angaben'!H25="","",'Allgemeine Angaben'!H25)</f>
        <v/>
      </c>
      <c r="G8" s="120" t="str">
        <f>IF('Allgemeine Angaben'!I25="","",'Allgemeine Angaben'!I25)</f>
        <v/>
      </c>
      <c r="H8" s="120" t="str">
        <f>IF('Allgemeine Angaben'!J25="","",'Allgemeine Angaben'!J25)</f>
        <v/>
      </c>
      <c r="I8" s="120" t="str">
        <f>IF('Allgemeine Angaben'!L25="","",'Allgemeine Angaben'!L25)</f>
        <v/>
      </c>
      <c r="J8" s="120" t="str">
        <f>IF(D8&lt;&gt;"",'Allgemeine Angaben'!$L$46,"")</f>
        <v/>
      </c>
      <c r="K8" s="121" t="str">
        <f>IFERROR(HLOOKUP($D8,'Allgemeine Angaben'!$F$50:$M$65,9,0),"")</f>
        <v/>
      </c>
      <c r="L8" s="121" t="str">
        <f>IFERROR(HLOOKUP($D8,'Allgemeine Angaben'!$F$50:$M$65,10,0),"")</f>
        <v/>
      </c>
      <c r="M8" s="121" t="str">
        <f>IFERROR(HLOOKUP($D8,'Allgemeine Angaben'!$F$50:$M$65,11,0),"")</f>
        <v/>
      </c>
      <c r="N8" s="121" t="str">
        <f>IFERROR(HLOOKUP($D8,'Allgemeine Angaben'!$F$50:$M$65,12,0),"")</f>
        <v/>
      </c>
      <c r="O8" s="121" t="str">
        <f>IFERROR(HLOOKUP($D8,'Allgemeine Angaben'!$F$50:$M$65,13,0),"")</f>
        <v/>
      </c>
      <c r="P8" s="121" t="str">
        <f>IFERROR(HLOOKUP($D8,'Allgemeine Angaben'!$F$50:$M$65,14,0),"")</f>
        <v/>
      </c>
      <c r="Q8" s="121" t="str">
        <f>IFERROR(HLOOKUP($D8,'Allgemeine Angaben'!$F$50:$M$65,15,0),"")</f>
        <v/>
      </c>
      <c r="R8" s="121" t="str">
        <f>IFERROR(HLOOKUP($D8,'Allgemeine Angaben'!$F$50:$M$65,16,0),"")</f>
        <v/>
      </c>
      <c r="S8" s="121" t="str">
        <f>IFERROR(HLOOKUP($D8,'Allgemeine Angaben'!$F$50:$M$65,17,0),"")</f>
        <v/>
      </c>
      <c r="T8" s="120" t="str">
        <f>IF(Zusammenfassung!H85="","",Zusammenfassung!H85)</f>
        <v/>
      </c>
      <c r="U8" s="120" t="str">
        <f>IF(Zusammenfassung!J85="","",Zusammenfassung!J85)</f>
        <v/>
      </c>
      <c r="V8" s="120" t="str">
        <f>IF(Zusammenfassung!K85="","",Zusammenfassung!K85)</f>
        <v/>
      </c>
      <c r="W8" s="120" t="str">
        <f t="shared" ca="1" si="3"/>
        <v/>
      </c>
      <c r="X8" s="120" t="str">
        <f t="shared" ca="1" si="0"/>
        <v/>
      </c>
      <c r="Y8" s="120" t="str">
        <f t="shared" ca="1" si="0"/>
        <v/>
      </c>
      <c r="Z8" s="120" t="str">
        <f t="shared" ca="1" si="0"/>
        <v/>
      </c>
      <c r="AA8" s="120" t="str">
        <f t="shared" ca="1" si="0"/>
        <v/>
      </c>
      <c r="AB8" s="120" t="str">
        <f t="shared" ca="1" si="0"/>
        <v/>
      </c>
      <c r="AC8" s="120" t="str">
        <f t="shared" ca="1" si="0"/>
        <v/>
      </c>
      <c r="AD8" s="120" t="str">
        <f t="shared" ca="1" si="0"/>
        <v/>
      </c>
      <c r="AE8" s="120" t="str">
        <f t="shared" ref="AE8:AL8" ca="1" si="19">IF(INDIRECT(ADDRESS(COLUMN(AA7),ROW(Q11),4,1,"2.2.3 Fallzahlen"))="","",INDIRECT(ADDRESS(COLUMN(AA7),ROW(Q11),4,1,"2.2.3 Fallzahlen")))</f>
        <v/>
      </c>
      <c r="AF8" s="120" t="str">
        <f t="shared" ca="1" si="19"/>
        <v/>
      </c>
      <c r="AG8" s="120" t="str">
        <f t="shared" ca="1" si="19"/>
        <v/>
      </c>
      <c r="AH8" s="120" t="str">
        <f t="shared" ca="1" si="19"/>
        <v/>
      </c>
      <c r="AI8" s="120" t="str">
        <f t="shared" ca="1" si="19"/>
        <v/>
      </c>
      <c r="AJ8" s="120" t="str">
        <f t="shared" ca="1" si="19"/>
        <v/>
      </c>
      <c r="AK8" s="120" t="str">
        <f t="shared" ca="1" si="19"/>
        <v/>
      </c>
      <c r="AL8" s="120" t="str">
        <f t="shared" ca="1" si="19"/>
        <v/>
      </c>
      <c r="AM8" s="120" t="str">
        <f t="shared" ref="AM8:AP8" ca="1" si="20">IF(INDIRECT(ADDRESS(COLUMN(BL7),ROW(Y11),4,1,"2.2.3 Fallzahlen"))="","",INDIRECT(ADDRESS(COLUMN(BL7),ROW(Y11),4,1,"2.2.3 Fallzahlen")))</f>
        <v/>
      </c>
      <c r="AN8" s="120" t="str">
        <f t="shared" ca="1" si="20"/>
        <v/>
      </c>
      <c r="AO8" s="120" t="str">
        <f t="shared" ca="1" si="20"/>
        <v/>
      </c>
      <c r="AP8" s="120" t="str">
        <f t="shared" ca="1" si="20"/>
        <v/>
      </c>
      <c r="AQ8" s="120" t="str">
        <f t="shared" ref="AQ8:AX8" ca="1" si="21">IF(INDIRECT(ADDRESS(COLUMN(BU7),ROW(AC11),4,1,"2.2.3 Fallzahlen"))="","",INDIRECT(ADDRESS(COLUMN(BU7),ROW(AC11),4,1,"2.2.3 Fallzahlen")))</f>
        <v/>
      </c>
      <c r="AR8" s="120" t="str">
        <f t="shared" ca="1" si="21"/>
        <v/>
      </c>
      <c r="AS8" s="120" t="str">
        <f t="shared" ca="1" si="21"/>
        <v/>
      </c>
      <c r="AT8" s="120" t="str">
        <f t="shared" ca="1" si="21"/>
        <v/>
      </c>
      <c r="AU8" s="120" t="str">
        <f t="shared" ca="1" si="21"/>
        <v/>
      </c>
      <c r="AV8" s="120" t="str">
        <f t="shared" ca="1" si="21"/>
        <v/>
      </c>
      <c r="AW8" s="120" t="str">
        <f t="shared" ca="1" si="21"/>
        <v/>
      </c>
      <c r="AX8" s="120" t="str">
        <f t="shared" ca="1" si="21"/>
        <v/>
      </c>
      <c r="AY8" s="120" t="str">
        <f>IFERROR(HLOOKUP($D8,'Allgemeine Angaben'!$F$50:$M$65,8,0),"")</f>
        <v/>
      </c>
      <c r="AZ8" s="120" t="str">
        <f>IFERROR(HLOOKUP($D8,'Allgemeine Angaben'!$F$50:$M$65,7,0),"")</f>
        <v/>
      </c>
      <c r="BA8" s="120" t="str">
        <f>IFERROR(HLOOKUP($D8,'Allgemeine Angaben'!$F$50:$M$65,6,0),"")</f>
        <v/>
      </c>
      <c r="BB8" s="120" t="str">
        <f>IFERROR(HLOOKUP($D8,'Allgemeine Angaben'!$F$50:$M$65,5,0),"")</f>
        <v/>
      </c>
      <c r="BC8" s="120" t="str">
        <f>IFERROR(HLOOKUP($D8,'Allgemeine Angaben'!$F$50:$M$65,4,0),"")</f>
        <v/>
      </c>
      <c r="BD8" s="120" t="str">
        <f>IFERROR(HLOOKUP($D8,'Allgemeine Angaben'!$F$50:$M$65,3,0),"")</f>
        <v/>
      </c>
      <c r="BE8" s="120" t="str">
        <f>IFERROR(HLOOKUP($D8,'Allgemeine Angaben'!$F$50:$M$65,2,0),"")</f>
        <v/>
      </c>
    </row>
    <row r="9" spans="1:57" x14ac:dyDescent="0.2">
      <c r="A9" s="120" t="str">
        <f>IF('Allgemeine Angaben'!$M$4="","",'Allgemeine Angaben'!$M$4)</f>
        <v/>
      </c>
      <c r="B9" s="120" t="str">
        <f>IF('Allgemeine Angaben'!$E$6="","",'Allgemeine Angaben'!$E$6)</f>
        <v/>
      </c>
      <c r="C9" s="120">
        <f>'Allgemeine Angaben'!O26</f>
        <v>8</v>
      </c>
      <c r="D9" s="120" t="str">
        <f>IF('Allgemeine Angaben'!E26="","",'Allgemeine Angaben'!E26)</f>
        <v/>
      </c>
      <c r="E9" s="120" t="str">
        <f>IF('Allgemeine Angaben'!G26="","",'Allgemeine Angaben'!G26)</f>
        <v/>
      </c>
      <c r="F9" s="120" t="str">
        <f>IF('Allgemeine Angaben'!H26="","",'Allgemeine Angaben'!H26)</f>
        <v/>
      </c>
      <c r="G9" s="120" t="str">
        <f>IF('Allgemeine Angaben'!I26="","",'Allgemeine Angaben'!I26)</f>
        <v/>
      </c>
      <c r="H9" s="120" t="str">
        <f>IF('Allgemeine Angaben'!J26="","",'Allgemeine Angaben'!J26)</f>
        <v/>
      </c>
      <c r="I9" s="120" t="str">
        <f>IF('Allgemeine Angaben'!L26="","",'Allgemeine Angaben'!L26)</f>
        <v/>
      </c>
      <c r="J9" s="120" t="str">
        <f>IF(D9&lt;&gt;"",'Allgemeine Angaben'!$L$46,"")</f>
        <v/>
      </c>
      <c r="K9" s="121" t="str">
        <f>IFERROR(HLOOKUP($D9,'Allgemeine Angaben'!$F$50:$M$65,9,0),"")</f>
        <v/>
      </c>
      <c r="L9" s="121" t="str">
        <f>IFERROR(HLOOKUP($D9,'Allgemeine Angaben'!$F$50:$M$65,10,0),"")</f>
        <v/>
      </c>
      <c r="M9" s="121" t="str">
        <f>IFERROR(HLOOKUP($D9,'Allgemeine Angaben'!$F$50:$M$65,11,0),"")</f>
        <v/>
      </c>
      <c r="N9" s="121" t="str">
        <f>IFERROR(HLOOKUP($D9,'Allgemeine Angaben'!$F$50:$M$65,12,0),"")</f>
        <v/>
      </c>
      <c r="O9" s="121" t="str">
        <f>IFERROR(HLOOKUP($D9,'Allgemeine Angaben'!$F$50:$M$65,13,0),"")</f>
        <v/>
      </c>
      <c r="P9" s="121" t="str">
        <f>IFERROR(HLOOKUP($D9,'Allgemeine Angaben'!$F$50:$M$65,14,0),"")</f>
        <v/>
      </c>
      <c r="Q9" s="121" t="str">
        <f>IFERROR(HLOOKUP($D9,'Allgemeine Angaben'!$F$50:$M$65,15,0),"")</f>
        <v/>
      </c>
      <c r="R9" s="121" t="str">
        <f>IFERROR(HLOOKUP($D9,'Allgemeine Angaben'!$F$50:$M$65,16,0),"")</f>
        <v/>
      </c>
      <c r="S9" s="121" t="str">
        <f>IFERROR(HLOOKUP($D9,'Allgemeine Angaben'!$F$50:$M$65,17,0),"")</f>
        <v/>
      </c>
      <c r="T9" s="120" t="str">
        <f>IF(Zusammenfassung!H86="","",Zusammenfassung!H86)</f>
        <v/>
      </c>
      <c r="U9" s="120" t="str">
        <f>IF(Zusammenfassung!J86="","",Zusammenfassung!J86)</f>
        <v/>
      </c>
      <c r="V9" s="120" t="str">
        <f>IF(Zusammenfassung!K86="","",Zusammenfassung!K86)</f>
        <v/>
      </c>
      <c r="W9" s="120" t="str">
        <f t="shared" ca="1" si="3"/>
        <v/>
      </c>
      <c r="X9" s="120" t="str">
        <f t="shared" ca="1" si="0"/>
        <v/>
      </c>
      <c r="Y9" s="120" t="str">
        <f t="shared" ca="1" si="0"/>
        <v/>
      </c>
      <c r="Z9" s="120" t="str">
        <f t="shared" ca="1" si="0"/>
        <v/>
      </c>
      <c r="AA9" s="120" t="str">
        <f t="shared" ca="1" si="0"/>
        <v/>
      </c>
      <c r="AB9" s="120" t="str">
        <f t="shared" ca="1" si="0"/>
        <v/>
      </c>
      <c r="AC9" s="120" t="str">
        <f t="shared" ca="1" si="0"/>
        <v/>
      </c>
      <c r="AD9" s="120" t="str">
        <f t="shared" ca="1" si="0"/>
        <v/>
      </c>
      <c r="AE9" s="120" t="str">
        <f t="shared" ref="AE9:AL9" ca="1" si="22">IF(INDIRECT(ADDRESS(COLUMN(AA8),ROW(Q12),4,1,"2.2.3 Fallzahlen"))="","",INDIRECT(ADDRESS(COLUMN(AA8),ROW(Q12),4,1,"2.2.3 Fallzahlen")))</f>
        <v/>
      </c>
      <c r="AF9" s="120" t="str">
        <f t="shared" ca="1" si="22"/>
        <v/>
      </c>
      <c r="AG9" s="120" t="str">
        <f t="shared" ca="1" si="22"/>
        <v/>
      </c>
      <c r="AH9" s="120" t="str">
        <f t="shared" ca="1" si="22"/>
        <v/>
      </c>
      <c r="AI9" s="120" t="str">
        <f t="shared" ca="1" si="22"/>
        <v/>
      </c>
      <c r="AJ9" s="120" t="str">
        <f t="shared" ca="1" si="22"/>
        <v/>
      </c>
      <c r="AK9" s="120" t="str">
        <f t="shared" ca="1" si="22"/>
        <v/>
      </c>
      <c r="AL9" s="120" t="str">
        <f t="shared" ca="1" si="22"/>
        <v/>
      </c>
      <c r="AM9" s="120" t="str">
        <f t="shared" ref="AM9:AP9" ca="1" si="23">IF(INDIRECT(ADDRESS(COLUMN(BL8),ROW(Y12),4,1,"2.2.3 Fallzahlen"))="","",INDIRECT(ADDRESS(COLUMN(BL8),ROW(Y12),4,1,"2.2.3 Fallzahlen")))</f>
        <v/>
      </c>
      <c r="AN9" s="120" t="str">
        <f t="shared" ca="1" si="23"/>
        <v/>
      </c>
      <c r="AO9" s="120" t="str">
        <f t="shared" ca="1" si="23"/>
        <v/>
      </c>
      <c r="AP9" s="120" t="str">
        <f t="shared" ca="1" si="23"/>
        <v/>
      </c>
      <c r="AQ9" s="120" t="str">
        <f t="shared" ref="AQ9:AX9" ca="1" si="24">IF(INDIRECT(ADDRESS(COLUMN(BU8),ROW(AC12),4,1,"2.2.3 Fallzahlen"))="","",INDIRECT(ADDRESS(COLUMN(BU8),ROW(AC12),4,1,"2.2.3 Fallzahlen")))</f>
        <v/>
      </c>
      <c r="AR9" s="120" t="str">
        <f t="shared" ca="1" si="24"/>
        <v/>
      </c>
      <c r="AS9" s="120" t="str">
        <f t="shared" ca="1" si="24"/>
        <v/>
      </c>
      <c r="AT9" s="120" t="str">
        <f t="shared" ca="1" si="24"/>
        <v/>
      </c>
      <c r="AU9" s="120" t="str">
        <f t="shared" ca="1" si="24"/>
        <v/>
      </c>
      <c r="AV9" s="120" t="str">
        <f t="shared" ca="1" si="24"/>
        <v/>
      </c>
      <c r="AW9" s="120" t="str">
        <f t="shared" ca="1" si="24"/>
        <v/>
      </c>
      <c r="AX9" s="120" t="str">
        <f t="shared" ca="1" si="24"/>
        <v/>
      </c>
      <c r="AY9" s="120" t="str">
        <f>IFERROR(HLOOKUP($D9,'Allgemeine Angaben'!$F$50:$M$65,8,0),"")</f>
        <v/>
      </c>
      <c r="AZ9" s="120" t="str">
        <f>IFERROR(HLOOKUP($D9,'Allgemeine Angaben'!$F$50:$M$65,7,0),"")</f>
        <v/>
      </c>
      <c r="BA9" s="120" t="str">
        <f>IFERROR(HLOOKUP($D9,'Allgemeine Angaben'!$F$50:$M$65,6,0),"")</f>
        <v/>
      </c>
      <c r="BB9" s="120" t="str">
        <f>IFERROR(HLOOKUP($D9,'Allgemeine Angaben'!$F$50:$M$65,5,0),"")</f>
        <v/>
      </c>
      <c r="BC9" s="120" t="str">
        <f>IFERROR(HLOOKUP($D9,'Allgemeine Angaben'!$F$50:$M$65,4,0),"")</f>
        <v/>
      </c>
      <c r="BD9" s="120" t="str">
        <f>IFERROR(HLOOKUP($D9,'Allgemeine Angaben'!$F$50:$M$65,3,0),"")</f>
        <v/>
      </c>
      <c r="BE9" s="120" t="str">
        <f>IFERROR(HLOOKUP($D9,'Allgemeine Angaben'!$F$50:$M$65,2,0),"")</f>
        <v/>
      </c>
    </row>
    <row r="10" spans="1:57" x14ac:dyDescent="0.2">
      <c r="A10" s="120" t="str">
        <f>IF('Allgemeine Angaben'!$M$4="","",'Allgemeine Angaben'!$M$4)</f>
        <v/>
      </c>
      <c r="B10" s="120" t="str">
        <f>IF('Allgemeine Angaben'!$E$6="","",'Allgemeine Angaben'!$E$6)</f>
        <v/>
      </c>
      <c r="C10" s="120">
        <f>'Allgemeine Angaben'!O27</f>
        <v>9</v>
      </c>
      <c r="D10" s="120" t="str">
        <f>IF('Allgemeine Angaben'!E27="","",'Allgemeine Angaben'!E27)</f>
        <v/>
      </c>
      <c r="E10" s="120" t="str">
        <f>IF('Allgemeine Angaben'!G27="","",'Allgemeine Angaben'!G27)</f>
        <v/>
      </c>
      <c r="F10" s="120" t="str">
        <f>IF('Allgemeine Angaben'!H27="","",'Allgemeine Angaben'!H27)</f>
        <v/>
      </c>
      <c r="G10" s="120" t="str">
        <f>IF('Allgemeine Angaben'!I27="","",'Allgemeine Angaben'!I27)</f>
        <v/>
      </c>
      <c r="H10" s="120" t="str">
        <f>IF('Allgemeine Angaben'!J27="","",'Allgemeine Angaben'!J27)</f>
        <v/>
      </c>
      <c r="I10" s="120" t="str">
        <f>IF('Allgemeine Angaben'!L27="","",'Allgemeine Angaben'!L27)</f>
        <v/>
      </c>
      <c r="J10" s="120" t="str">
        <f>IF(D10&lt;&gt;"",'Allgemeine Angaben'!$L$46,"")</f>
        <v/>
      </c>
      <c r="K10" s="121" t="str">
        <f>IFERROR(HLOOKUP($D10,'Allgemeine Angaben'!$F$50:$M$65,9,0),"")</f>
        <v/>
      </c>
      <c r="L10" s="121" t="str">
        <f>IFERROR(HLOOKUP($D10,'Allgemeine Angaben'!$F$50:$M$65,10,0),"")</f>
        <v/>
      </c>
      <c r="M10" s="121" t="str">
        <f>IFERROR(HLOOKUP($D10,'Allgemeine Angaben'!$F$50:$M$65,11,0),"")</f>
        <v/>
      </c>
      <c r="N10" s="121" t="str">
        <f>IFERROR(HLOOKUP($D10,'Allgemeine Angaben'!$F$50:$M$65,12,0),"")</f>
        <v/>
      </c>
      <c r="O10" s="121" t="str">
        <f>IFERROR(HLOOKUP($D10,'Allgemeine Angaben'!$F$50:$M$65,13,0),"")</f>
        <v/>
      </c>
      <c r="P10" s="121" t="str">
        <f>IFERROR(HLOOKUP($D10,'Allgemeine Angaben'!$F$50:$M$65,14,0),"")</f>
        <v/>
      </c>
      <c r="Q10" s="121" t="str">
        <f>IFERROR(HLOOKUP($D10,'Allgemeine Angaben'!$F$50:$M$65,15,0),"")</f>
        <v/>
      </c>
      <c r="R10" s="121" t="str">
        <f>IFERROR(HLOOKUP($D10,'Allgemeine Angaben'!$F$50:$M$65,16,0),"")</f>
        <v/>
      </c>
      <c r="S10" s="121" t="str">
        <f>IFERROR(HLOOKUP($D10,'Allgemeine Angaben'!$F$50:$M$65,17,0),"")</f>
        <v/>
      </c>
      <c r="T10" s="120" t="str">
        <f>IF(Zusammenfassung!H87="","",Zusammenfassung!H87)</f>
        <v/>
      </c>
      <c r="U10" s="120" t="str">
        <f>IF(Zusammenfassung!J87="","",Zusammenfassung!J87)</f>
        <v/>
      </c>
      <c r="V10" s="120" t="str">
        <f>IF(Zusammenfassung!K87="","",Zusammenfassung!K87)</f>
        <v/>
      </c>
      <c r="W10" s="120" t="str">
        <f t="shared" ca="1" si="3"/>
        <v/>
      </c>
      <c r="X10" s="120" t="str">
        <f t="shared" ca="1" si="0"/>
        <v/>
      </c>
      <c r="Y10" s="120" t="str">
        <f t="shared" ca="1" si="0"/>
        <v/>
      </c>
      <c r="Z10" s="120" t="str">
        <f t="shared" ca="1" si="0"/>
        <v/>
      </c>
      <c r="AA10" s="120" t="str">
        <f t="shared" ca="1" si="0"/>
        <v/>
      </c>
      <c r="AB10" s="120" t="str">
        <f t="shared" ca="1" si="0"/>
        <v/>
      </c>
      <c r="AC10" s="120" t="str">
        <f t="shared" ca="1" si="0"/>
        <v/>
      </c>
      <c r="AD10" s="120" t="str">
        <f t="shared" ca="1" si="0"/>
        <v/>
      </c>
      <c r="AE10" s="120" t="str">
        <f t="shared" ref="AE10:AL10" ca="1" si="25">IF(INDIRECT(ADDRESS(COLUMN(AA9),ROW(Q13),4,1,"2.2.3 Fallzahlen"))="","",INDIRECT(ADDRESS(COLUMN(AA9),ROW(Q13),4,1,"2.2.3 Fallzahlen")))</f>
        <v/>
      </c>
      <c r="AF10" s="120" t="str">
        <f t="shared" ca="1" si="25"/>
        <v/>
      </c>
      <c r="AG10" s="120" t="str">
        <f t="shared" ca="1" si="25"/>
        <v/>
      </c>
      <c r="AH10" s="120" t="str">
        <f t="shared" ca="1" si="25"/>
        <v/>
      </c>
      <c r="AI10" s="120" t="str">
        <f t="shared" ca="1" si="25"/>
        <v/>
      </c>
      <c r="AJ10" s="120" t="str">
        <f t="shared" ca="1" si="25"/>
        <v/>
      </c>
      <c r="AK10" s="120" t="str">
        <f t="shared" ca="1" si="25"/>
        <v/>
      </c>
      <c r="AL10" s="120" t="str">
        <f t="shared" ca="1" si="25"/>
        <v/>
      </c>
      <c r="AM10" s="120" t="str">
        <f t="shared" ref="AM10:AP10" ca="1" si="26">IF(INDIRECT(ADDRESS(COLUMN(BL9),ROW(Y13),4,1,"2.2.3 Fallzahlen"))="","",INDIRECT(ADDRESS(COLUMN(BL9),ROW(Y13),4,1,"2.2.3 Fallzahlen")))</f>
        <v/>
      </c>
      <c r="AN10" s="120" t="str">
        <f t="shared" ca="1" si="26"/>
        <v/>
      </c>
      <c r="AO10" s="120" t="str">
        <f t="shared" ca="1" si="26"/>
        <v/>
      </c>
      <c r="AP10" s="120" t="str">
        <f t="shared" ca="1" si="26"/>
        <v/>
      </c>
      <c r="AQ10" s="120" t="str">
        <f t="shared" ref="AQ10:AX10" ca="1" si="27">IF(INDIRECT(ADDRESS(COLUMN(BU9),ROW(AC13),4,1,"2.2.3 Fallzahlen"))="","",INDIRECT(ADDRESS(COLUMN(BU9),ROW(AC13),4,1,"2.2.3 Fallzahlen")))</f>
        <v/>
      </c>
      <c r="AR10" s="120" t="str">
        <f t="shared" ca="1" si="27"/>
        <v/>
      </c>
      <c r="AS10" s="120" t="str">
        <f t="shared" ca="1" si="27"/>
        <v/>
      </c>
      <c r="AT10" s="120" t="str">
        <f t="shared" ca="1" si="27"/>
        <v/>
      </c>
      <c r="AU10" s="120" t="str">
        <f t="shared" ca="1" si="27"/>
        <v/>
      </c>
      <c r="AV10" s="120" t="str">
        <f t="shared" ca="1" si="27"/>
        <v/>
      </c>
      <c r="AW10" s="120" t="str">
        <f t="shared" ca="1" si="27"/>
        <v/>
      </c>
      <c r="AX10" s="120" t="str">
        <f t="shared" ca="1" si="27"/>
        <v/>
      </c>
      <c r="AY10" s="120" t="str">
        <f>IFERROR(HLOOKUP($D10,'Allgemeine Angaben'!$F$50:$M$65,8,0),"")</f>
        <v/>
      </c>
      <c r="AZ10" s="120" t="str">
        <f>IFERROR(HLOOKUP($D10,'Allgemeine Angaben'!$F$50:$M$65,7,0),"")</f>
        <v/>
      </c>
      <c r="BA10" s="120" t="str">
        <f>IFERROR(HLOOKUP($D10,'Allgemeine Angaben'!$F$50:$M$65,6,0),"")</f>
        <v/>
      </c>
      <c r="BB10" s="120" t="str">
        <f>IFERROR(HLOOKUP($D10,'Allgemeine Angaben'!$F$50:$M$65,5,0),"")</f>
        <v/>
      </c>
      <c r="BC10" s="120" t="str">
        <f>IFERROR(HLOOKUP($D10,'Allgemeine Angaben'!$F$50:$M$65,4,0),"")</f>
        <v/>
      </c>
      <c r="BD10" s="120" t="str">
        <f>IFERROR(HLOOKUP($D10,'Allgemeine Angaben'!$F$50:$M$65,3,0),"")</f>
        <v/>
      </c>
      <c r="BE10" s="120" t="str">
        <f>IFERROR(HLOOKUP($D10,'Allgemeine Angaben'!$F$50:$M$65,2,0),"")</f>
        <v/>
      </c>
    </row>
    <row r="11" spans="1:57" x14ac:dyDescent="0.2">
      <c r="A11" s="120" t="str">
        <f>IF('Allgemeine Angaben'!$M$4="","",'Allgemeine Angaben'!$M$4)</f>
        <v/>
      </c>
      <c r="B11" s="120" t="str">
        <f>IF('Allgemeine Angaben'!$E$6="","",'Allgemeine Angaben'!$E$6)</f>
        <v/>
      </c>
      <c r="C11" s="120">
        <f>'Allgemeine Angaben'!O28</f>
        <v>10</v>
      </c>
      <c r="D11" s="120" t="str">
        <f>IF('Allgemeine Angaben'!E28="","",'Allgemeine Angaben'!E28)</f>
        <v/>
      </c>
      <c r="E11" s="120" t="str">
        <f>IF('Allgemeine Angaben'!G28="","",'Allgemeine Angaben'!G28)</f>
        <v/>
      </c>
      <c r="F11" s="120" t="str">
        <f>IF('Allgemeine Angaben'!H28="","",'Allgemeine Angaben'!H28)</f>
        <v/>
      </c>
      <c r="G11" s="120" t="str">
        <f>IF('Allgemeine Angaben'!I28="","",'Allgemeine Angaben'!I28)</f>
        <v/>
      </c>
      <c r="H11" s="120" t="str">
        <f>IF('Allgemeine Angaben'!J28="","",'Allgemeine Angaben'!J28)</f>
        <v/>
      </c>
      <c r="I11" s="120" t="str">
        <f>IF('Allgemeine Angaben'!L28="","",'Allgemeine Angaben'!L28)</f>
        <v/>
      </c>
      <c r="J11" s="120" t="str">
        <f>IF(D11&lt;&gt;"",'Allgemeine Angaben'!$L$46,"")</f>
        <v/>
      </c>
      <c r="K11" s="121" t="str">
        <f>IFERROR(HLOOKUP($D11,'Allgemeine Angaben'!$F$50:$M$65,9,0),"")</f>
        <v/>
      </c>
      <c r="L11" s="121" t="str">
        <f>IFERROR(HLOOKUP($D11,'Allgemeine Angaben'!$F$50:$M$65,10,0),"")</f>
        <v/>
      </c>
      <c r="M11" s="121" t="str">
        <f>IFERROR(HLOOKUP($D11,'Allgemeine Angaben'!$F$50:$M$65,11,0),"")</f>
        <v/>
      </c>
      <c r="N11" s="121" t="str">
        <f>IFERROR(HLOOKUP($D11,'Allgemeine Angaben'!$F$50:$M$65,12,0),"")</f>
        <v/>
      </c>
      <c r="O11" s="121" t="str">
        <f>IFERROR(HLOOKUP($D11,'Allgemeine Angaben'!$F$50:$M$65,13,0),"")</f>
        <v/>
      </c>
      <c r="P11" s="121" t="str">
        <f>IFERROR(HLOOKUP($D11,'Allgemeine Angaben'!$F$50:$M$65,14,0),"")</f>
        <v/>
      </c>
      <c r="Q11" s="121" t="str">
        <f>IFERROR(HLOOKUP($D11,'Allgemeine Angaben'!$F$50:$M$65,15,0),"")</f>
        <v/>
      </c>
      <c r="R11" s="121" t="str">
        <f>IFERROR(HLOOKUP($D11,'Allgemeine Angaben'!$F$50:$M$65,16,0),"")</f>
        <v/>
      </c>
      <c r="S11" s="121" t="str">
        <f>IFERROR(HLOOKUP($D11,'Allgemeine Angaben'!$F$50:$M$65,17,0),"")</f>
        <v/>
      </c>
      <c r="T11" s="120" t="str">
        <f>IF(Zusammenfassung!H88="","",Zusammenfassung!H88)</f>
        <v/>
      </c>
      <c r="U11" s="120" t="str">
        <f>IF(Zusammenfassung!J88="","",Zusammenfassung!J88)</f>
        <v/>
      </c>
      <c r="V11" s="120" t="str">
        <f>IF(Zusammenfassung!K88="","",Zusammenfassung!K88)</f>
        <v/>
      </c>
      <c r="W11" s="120" t="str">
        <f t="shared" ca="1" si="3"/>
        <v/>
      </c>
      <c r="X11" s="120" t="str">
        <f t="shared" ca="1" si="0"/>
        <v/>
      </c>
      <c r="Y11" s="120" t="str">
        <f t="shared" ca="1" si="0"/>
        <v/>
      </c>
      <c r="Z11" s="120" t="str">
        <f t="shared" ca="1" si="0"/>
        <v/>
      </c>
      <c r="AA11" s="120" t="str">
        <f t="shared" ca="1" si="0"/>
        <v/>
      </c>
      <c r="AB11" s="120" t="str">
        <f t="shared" ca="1" si="0"/>
        <v/>
      </c>
      <c r="AC11" s="120" t="str">
        <f t="shared" ca="1" si="0"/>
        <v/>
      </c>
      <c r="AD11" s="120" t="str">
        <f t="shared" ca="1" si="0"/>
        <v/>
      </c>
      <c r="AE11" s="120" t="str">
        <f t="shared" ref="AE11:AL11" ca="1" si="28">IF(INDIRECT(ADDRESS(COLUMN(AA10),ROW(Q14),4,1,"2.2.3 Fallzahlen"))="","",INDIRECT(ADDRESS(COLUMN(AA10),ROW(Q14),4,1,"2.2.3 Fallzahlen")))</f>
        <v/>
      </c>
      <c r="AF11" s="120" t="str">
        <f t="shared" ca="1" si="28"/>
        <v/>
      </c>
      <c r="AG11" s="120" t="str">
        <f t="shared" ca="1" si="28"/>
        <v/>
      </c>
      <c r="AH11" s="120" t="str">
        <f t="shared" ca="1" si="28"/>
        <v/>
      </c>
      <c r="AI11" s="120" t="str">
        <f t="shared" ca="1" si="28"/>
        <v/>
      </c>
      <c r="AJ11" s="120" t="str">
        <f t="shared" ca="1" si="28"/>
        <v/>
      </c>
      <c r="AK11" s="120" t="str">
        <f t="shared" ca="1" si="28"/>
        <v/>
      </c>
      <c r="AL11" s="120" t="str">
        <f t="shared" ca="1" si="28"/>
        <v/>
      </c>
      <c r="AM11" s="120" t="str">
        <f t="shared" ref="AM11:AP11" ca="1" si="29">IF(INDIRECT(ADDRESS(COLUMN(BL10),ROW(Y14),4,1,"2.2.3 Fallzahlen"))="","",INDIRECT(ADDRESS(COLUMN(BL10),ROW(Y14),4,1,"2.2.3 Fallzahlen")))</f>
        <v/>
      </c>
      <c r="AN11" s="120" t="str">
        <f t="shared" ca="1" si="29"/>
        <v/>
      </c>
      <c r="AO11" s="120" t="str">
        <f t="shared" ca="1" si="29"/>
        <v/>
      </c>
      <c r="AP11" s="120" t="str">
        <f t="shared" ca="1" si="29"/>
        <v/>
      </c>
      <c r="AQ11" s="120" t="str">
        <f t="shared" ref="AQ11:AX11" ca="1" si="30">IF(INDIRECT(ADDRESS(COLUMN(BU10),ROW(AC14),4,1,"2.2.3 Fallzahlen"))="","",INDIRECT(ADDRESS(COLUMN(BU10),ROW(AC14),4,1,"2.2.3 Fallzahlen")))</f>
        <v/>
      </c>
      <c r="AR11" s="120" t="str">
        <f t="shared" ca="1" si="30"/>
        <v/>
      </c>
      <c r="AS11" s="120" t="str">
        <f t="shared" ca="1" si="30"/>
        <v/>
      </c>
      <c r="AT11" s="120" t="str">
        <f t="shared" ca="1" si="30"/>
        <v/>
      </c>
      <c r="AU11" s="120" t="str">
        <f t="shared" ca="1" si="30"/>
        <v/>
      </c>
      <c r="AV11" s="120" t="str">
        <f t="shared" ca="1" si="30"/>
        <v/>
      </c>
      <c r="AW11" s="120" t="str">
        <f t="shared" ca="1" si="30"/>
        <v/>
      </c>
      <c r="AX11" s="120" t="str">
        <f t="shared" ca="1" si="30"/>
        <v/>
      </c>
      <c r="AY11" s="120" t="str">
        <f>IFERROR(HLOOKUP($D11,'Allgemeine Angaben'!$F$50:$M$65,8,0),"")</f>
        <v/>
      </c>
      <c r="AZ11" s="120" t="str">
        <f>IFERROR(HLOOKUP($D11,'Allgemeine Angaben'!$F$50:$M$65,7,0),"")</f>
        <v/>
      </c>
      <c r="BA11" s="120" t="str">
        <f>IFERROR(HLOOKUP($D11,'Allgemeine Angaben'!$F$50:$M$65,6,0),"")</f>
        <v/>
      </c>
      <c r="BB11" s="120" t="str">
        <f>IFERROR(HLOOKUP($D11,'Allgemeine Angaben'!$F$50:$M$65,5,0),"")</f>
        <v/>
      </c>
      <c r="BC11" s="120" t="str">
        <f>IFERROR(HLOOKUP($D11,'Allgemeine Angaben'!$F$50:$M$65,4,0),"")</f>
        <v/>
      </c>
      <c r="BD11" s="120" t="str">
        <f>IFERROR(HLOOKUP($D11,'Allgemeine Angaben'!$F$50:$M$65,3,0),"")</f>
        <v/>
      </c>
      <c r="BE11" s="120" t="str">
        <f>IFERROR(HLOOKUP($D11,'Allgemeine Angaben'!$F$50:$M$65,2,0),"")</f>
        <v/>
      </c>
    </row>
    <row r="12" spans="1:57" x14ac:dyDescent="0.2">
      <c r="A12" s="120" t="str">
        <f>IF('Allgemeine Angaben'!$M$4="","",'Allgemeine Angaben'!$M$4)</f>
        <v/>
      </c>
      <c r="B12" s="120" t="str">
        <f>IF('Allgemeine Angaben'!$E$6="","",'Allgemeine Angaben'!$E$6)</f>
        <v/>
      </c>
      <c r="C12" s="120">
        <f>'Allgemeine Angaben'!O29</f>
        <v>11</v>
      </c>
      <c r="D12" s="120" t="str">
        <f>IF('Allgemeine Angaben'!E29="","",'Allgemeine Angaben'!E29)</f>
        <v/>
      </c>
      <c r="E12" s="120" t="str">
        <f>IF('Allgemeine Angaben'!G29="","",'Allgemeine Angaben'!G29)</f>
        <v/>
      </c>
      <c r="F12" s="120" t="str">
        <f>IF('Allgemeine Angaben'!H29="","",'Allgemeine Angaben'!H29)</f>
        <v/>
      </c>
      <c r="G12" s="120" t="str">
        <f>IF('Allgemeine Angaben'!I29="","",'Allgemeine Angaben'!I29)</f>
        <v/>
      </c>
      <c r="H12" s="120" t="str">
        <f>IF('Allgemeine Angaben'!J29="","",'Allgemeine Angaben'!J29)</f>
        <v/>
      </c>
      <c r="I12" s="120" t="str">
        <f>IF('Allgemeine Angaben'!L29="","",'Allgemeine Angaben'!L29)</f>
        <v/>
      </c>
      <c r="J12" s="120" t="str">
        <f>IF(D12&lt;&gt;"",'Allgemeine Angaben'!$L$46,"")</f>
        <v/>
      </c>
      <c r="K12" s="121" t="str">
        <f>IFERROR(HLOOKUP($D12,'Allgemeine Angaben'!$F$50:$M$65,9,0),"")</f>
        <v/>
      </c>
      <c r="L12" s="121" t="str">
        <f>IFERROR(HLOOKUP($D12,'Allgemeine Angaben'!$F$50:$M$65,10,0),"")</f>
        <v/>
      </c>
      <c r="M12" s="121" t="str">
        <f>IFERROR(HLOOKUP($D12,'Allgemeine Angaben'!$F$50:$M$65,11,0),"")</f>
        <v/>
      </c>
      <c r="N12" s="121" t="str">
        <f>IFERROR(HLOOKUP($D12,'Allgemeine Angaben'!$F$50:$M$65,12,0),"")</f>
        <v/>
      </c>
      <c r="O12" s="121" t="str">
        <f>IFERROR(HLOOKUP($D12,'Allgemeine Angaben'!$F$50:$M$65,13,0),"")</f>
        <v/>
      </c>
      <c r="P12" s="121" t="str">
        <f>IFERROR(HLOOKUP($D12,'Allgemeine Angaben'!$F$50:$M$65,14,0),"")</f>
        <v/>
      </c>
      <c r="Q12" s="121" t="str">
        <f>IFERROR(HLOOKUP($D12,'Allgemeine Angaben'!$F$50:$M$65,15,0),"")</f>
        <v/>
      </c>
      <c r="R12" s="121" t="str">
        <f>IFERROR(HLOOKUP($D12,'Allgemeine Angaben'!$F$50:$M$65,16,0),"")</f>
        <v/>
      </c>
      <c r="S12" s="121" t="str">
        <f>IFERROR(HLOOKUP($D12,'Allgemeine Angaben'!$F$50:$M$65,17,0),"")</f>
        <v/>
      </c>
      <c r="T12" s="120" t="str">
        <f>IF(Zusammenfassung!H89="","",Zusammenfassung!H89)</f>
        <v/>
      </c>
      <c r="U12" s="120" t="str">
        <f>IF(Zusammenfassung!J89="","",Zusammenfassung!J89)</f>
        <v/>
      </c>
      <c r="V12" s="120" t="str">
        <f>IF(Zusammenfassung!K89="","",Zusammenfassung!K89)</f>
        <v/>
      </c>
      <c r="W12" s="120" t="str">
        <f t="shared" ca="1" si="3"/>
        <v/>
      </c>
      <c r="X12" s="120" t="str">
        <f t="shared" ca="1" si="0"/>
        <v/>
      </c>
      <c r="Y12" s="120" t="str">
        <f t="shared" ca="1" si="0"/>
        <v/>
      </c>
      <c r="Z12" s="120" t="str">
        <f t="shared" ca="1" si="0"/>
        <v/>
      </c>
      <c r="AA12" s="120" t="str">
        <f t="shared" ca="1" si="0"/>
        <v/>
      </c>
      <c r="AB12" s="120" t="str">
        <f t="shared" ca="1" si="0"/>
        <v/>
      </c>
      <c r="AC12" s="120" t="str">
        <f t="shared" ca="1" si="0"/>
        <v/>
      </c>
      <c r="AD12" s="120" t="str">
        <f t="shared" ca="1" si="0"/>
        <v/>
      </c>
      <c r="AE12" s="120" t="str">
        <f t="shared" ref="AE12:AL12" ca="1" si="31">IF(INDIRECT(ADDRESS(COLUMN(AA11),ROW(Q15),4,1,"2.2.3 Fallzahlen"))="","",INDIRECT(ADDRESS(COLUMN(AA11),ROW(Q15),4,1,"2.2.3 Fallzahlen")))</f>
        <v/>
      </c>
      <c r="AF12" s="120" t="str">
        <f t="shared" ca="1" si="31"/>
        <v/>
      </c>
      <c r="AG12" s="120" t="str">
        <f t="shared" ca="1" si="31"/>
        <v/>
      </c>
      <c r="AH12" s="120" t="str">
        <f t="shared" ca="1" si="31"/>
        <v/>
      </c>
      <c r="AI12" s="120" t="str">
        <f t="shared" ca="1" si="31"/>
        <v/>
      </c>
      <c r="AJ12" s="120" t="str">
        <f t="shared" ca="1" si="31"/>
        <v/>
      </c>
      <c r="AK12" s="120" t="str">
        <f t="shared" ca="1" si="31"/>
        <v/>
      </c>
      <c r="AL12" s="120" t="str">
        <f t="shared" ca="1" si="31"/>
        <v/>
      </c>
      <c r="AM12" s="120" t="str">
        <f t="shared" ref="AM12:AP12" ca="1" si="32">IF(INDIRECT(ADDRESS(COLUMN(BL11),ROW(Y15),4,1,"2.2.3 Fallzahlen"))="","",INDIRECT(ADDRESS(COLUMN(BL11),ROW(Y15),4,1,"2.2.3 Fallzahlen")))</f>
        <v/>
      </c>
      <c r="AN12" s="120" t="str">
        <f t="shared" ca="1" si="32"/>
        <v/>
      </c>
      <c r="AO12" s="120" t="str">
        <f t="shared" ca="1" si="32"/>
        <v/>
      </c>
      <c r="AP12" s="120" t="str">
        <f t="shared" ca="1" si="32"/>
        <v/>
      </c>
      <c r="AQ12" s="120" t="str">
        <f t="shared" ref="AQ12:AX12" ca="1" si="33">IF(INDIRECT(ADDRESS(COLUMN(BU11),ROW(AC15),4,1,"2.2.3 Fallzahlen"))="","",INDIRECT(ADDRESS(COLUMN(BU11),ROW(AC15),4,1,"2.2.3 Fallzahlen")))</f>
        <v/>
      </c>
      <c r="AR12" s="120" t="str">
        <f t="shared" ca="1" si="33"/>
        <v/>
      </c>
      <c r="AS12" s="120" t="str">
        <f t="shared" ca="1" si="33"/>
        <v/>
      </c>
      <c r="AT12" s="120" t="str">
        <f t="shared" ca="1" si="33"/>
        <v/>
      </c>
      <c r="AU12" s="120" t="str">
        <f t="shared" ca="1" si="33"/>
        <v/>
      </c>
      <c r="AV12" s="120" t="str">
        <f t="shared" ca="1" si="33"/>
        <v/>
      </c>
      <c r="AW12" s="120" t="str">
        <f t="shared" ca="1" si="33"/>
        <v/>
      </c>
      <c r="AX12" s="120" t="str">
        <f t="shared" ca="1" si="33"/>
        <v/>
      </c>
      <c r="AY12" s="120" t="str">
        <f>IFERROR(HLOOKUP($D12,'Allgemeine Angaben'!$F$50:$M$65,8,0),"")</f>
        <v/>
      </c>
      <c r="AZ12" s="120" t="str">
        <f>IFERROR(HLOOKUP($D12,'Allgemeine Angaben'!$F$50:$M$65,7,0),"")</f>
        <v/>
      </c>
      <c r="BA12" s="120" t="str">
        <f>IFERROR(HLOOKUP($D12,'Allgemeine Angaben'!$F$50:$M$65,6,0),"")</f>
        <v/>
      </c>
      <c r="BB12" s="120" t="str">
        <f>IFERROR(HLOOKUP($D12,'Allgemeine Angaben'!$F$50:$M$65,5,0),"")</f>
        <v/>
      </c>
      <c r="BC12" s="120" t="str">
        <f>IFERROR(HLOOKUP($D12,'Allgemeine Angaben'!$F$50:$M$65,4,0),"")</f>
        <v/>
      </c>
      <c r="BD12" s="120" t="str">
        <f>IFERROR(HLOOKUP($D12,'Allgemeine Angaben'!$F$50:$M$65,3,0),"")</f>
        <v/>
      </c>
      <c r="BE12" s="120" t="str">
        <f>IFERROR(HLOOKUP($D12,'Allgemeine Angaben'!$F$50:$M$65,2,0),"")</f>
        <v/>
      </c>
    </row>
    <row r="13" spans="1:57" x14ac:dyDescent="0.2">
      <c r="A13" s="120" t="str">
        <f>IF('Allgemeine Angaben'!$M$4="","",'Allgemeine Angaben'!$M$4)</f>
        <v/>
      </c>
      <c r="B13" s="120" t="str">
        <f>IF('Allgemeine Angaben'!$E$6="","",'Allgemeine Angaben'!$E$6)</f>
        <v/>
      </c>
      <c r="C13" s="120">
        <f>'Allgemeine Angaben'!O30</f>
        <v>12</v>
      </c>
      <c r="D13" s="120" t="str">
        <f>IF('Allgemeine Angaben'!E30="","",'Allgemeine Angaben'!E30)</f>
        <v/>
      </c>
      <c r="E13" s="120" t="str">
        <f>IF('Allgemeine Angaben'!G30="","",'Allgemeine Angaben'!G30)</f>
        <v/>
      </c>
      <c r="F13" s="120" t="str">
        <f>IF('Allgemeine Angaben'!H30="","",'Allgemeine Angaben'!H30)</f>
        <v/>
      </c>
      <c r="G13" s="120" t="str">
        <f>IF('Allgemeine Angaben'!I30="","",'Allgemeine Angaben'!I30)</f>
        <v/>
      </c>
      <c r="H13" s="120" t="str">
        <f>IF('Allgemeine Angaben'!J30="","",'Allgemeine Angaben'!J30)</f>
        <v/>
      </c>
      <c r="I13" s="120" t="str">
        <f>IF('Allgemeine Angaben'!L30="","",'Allgemeine Angaben'!L30)</f>
        <v/>
      </c>
      <c r="J13" s="120" t="str">
        <f>IF(D13&lt;&gt;"",'Allgemeine Angaben'!$L$46,"")</f>
        <v/>
      </c>
      <c r="K13" s="121" t="str">
        <f>IFERROR(HLOOKUP($D13,'Allgemeine Angaben'!$F$50:$M$65,9,0),"")</f>
        <v/>
      </c>
      <c r="L13" s="121" t="str">
        <f>IFERROR(HLOOKUP($D13,'Allgemeine Angaben'!$F$50:$M$65,10,0),"")</f>
        <v/>
      </c>
      <c r="M13" s="121" t="str">
        <f>IFERROR(HLOOKUP($D13,'Allgemeine Angaben'!$F$50:$M$65,11,0),"")</f>
        <v/>
      </c>
      <c r="N13" s="121" t="str">
        <f>IFERROR(HLOOKUP($D13,'Allgemeine Angaben'!$F$50:$M$65,12,0),"")</f>
        <v/>
      </c>
      <c r="O13" s="121" t="str">
        <f>IFERROR(HLOOKUP($D13,'Allgemeine Angaben'!$F$50:$M$65,13,0),"")</f>
        <v/>
      </c>
      <c r="P13" s="121" t="str">
        <f>IFERROR(HLOOKUP($D13,'Allgemeine Angaben'!$F$50:$M$65,14,0),"")</f>
        <v/>
      </c>
      <c r="Q13" s="121" t="str">
        <f>IFERROR(HLOOKUP($D13,'Allgemeine Angaben'!$F$50:$M$65,15,0),"")</f>
        <v/>
      </c>
      <c r="R13" s="121" t="str">
        <f>IFERROR(HLOOKUP($D13,'Allgemeine Angaben'!$F$50:$M$65,16,0),"")</f>
        <v/>
      </c>
      <c r="S13" s="121" t="str">
        <f>IFERROR(HLOOKUP($D13,'Allgemeine Angaben'!$F$50:$M$65,17,0),"")</f>
        <v/>
      </c>
      <c r="T13" s="120" t="str">
        <f>IF(Zusammenfassung!H90="","",Zusammenfassung!H90)</f>
        <v/>
      </c>
      <c r="U13" s="120" t="str">
        <f>IF(Zusammenfassung!J90="","",Zusammenfassung!J90)</f>
        <v/>
      </c>
      <c r="V13" s="120" t="str">
        <f>IF(Zusammenfassung!K90="","",Zusammenfassung!K90)</f>
        <v/>
      </c>
      <c r="W13" s="120" t="str">
        <f t="shared" ca="1" si="3"/>
        <v/>
      </c>
      <c r="X13" s="120" t="str">
        <f t="shared" ca="1" si="0"/>
        <v/>
      </c>
      <c r="Y13" s="120" t="str">
        <f t="shared" ca="1" si="0"/>
        <v/>
      </c>
      <c r="Z13" s="120" t="str">
        <f t="shared" ca="1" si="0"/>
        <v/>
      </c>
      <c r="AA13" s="120" t="str">
        <f t="shared" ca="1" si="0"/>
        <v/>
      </c>
      <c r="AB13" s="120" t="str">
        <f t="shared" ca="1" si="0"/>
        <v/>
      </c>
      <c r="AC13" s="120" t="str">
        <f t="shared" ca="1" si="0"/>
        <v/>
      </c>
      <c r="AD13" s="120" t="str">
        <f t="shared" ca="1" si="0"/>
        <v/>
      </c>
      <c r="AE13" s="120" t="str">
        <f t="shared" ref="AE13:AL13" ca="1" si="34">IF(INDIRECT(ADDRESS(COLUMN(AA12),ROW(Q16),4,1,"2.2.3 Fallzahlen"))="","",INDIRECT(ADDRESS(COLUMN(AA12),ROW(Q16),4,1,"2.2.3 Fallzahlen")))</f>
        <v/>
      </c>
      <c r="AF13" s="120" t="str">
        <f t="shared" ca="1" si="34"/>
        <v/>
      </c>
      <c r="AG13" s="120" t="str">
        <f t="shared" ca="1" si="34"/>
        <v/>
      </c>
      <c r="AH13" s="120" t="str">
        <f t="shared" ca="1" si="34"/>
        <v/>
      </c>
      <c r="AI13" s="120" t="str">
        <f t="shared" ca="1" si="34"/>
        <v/>
      </c>
      <c r="AJ13" s="120" t="str">
        <f t="shared" ca="1" si="34"/>
        <v/>
      </c>
      <c r="AK13" s="120" t="str">
        <f t="shared" ca="1" si="34"/>
        <v/>
      </c>
      <c r="AL13" s="120" t="str">
        <f t="shared" ca="1" si="34"/>
        <v/>
      </c>
      <c r="AM13" s="120" t="str">
        <f t="shared" ref="AM13:AP13" ca="1" si="35">IF(INDIRECT(ADDRESS(COLUMN(BL12),ROW(Y16),4,1,"2.2.3 Fallzahlen"))="","",INDIRECT(ADDRESS(COLUMN(BL12),ROW(Y16),4,1,"2.2.3 Fallzahlen")))</f>
        <v/>
      </c>
      <c r="AN13" s="120" t="str">
        <f t="shared" ca="1" si="35"/>
        <v/>
      </c>
      <c r="AO13" s="120" t="str">
        <f t="shared" ca="1" si="35"/>
        <v/>
      </c>
      <c r="AP13" s="120" t="str">
        <f t="shared" ca="1" si="35"/>
        <v/>
      </c>
      <c r="AQ13" s="120" t="str">
        <f t="shared" ref="AQ13:AX13" ca="1" si="36">IF(INDIRECT(ADDRESS(COLUMN(BU12),ROW(AC16),4,1,"2.2.3 Fallzahlen"))="","",INDIRECT(ADDRESS(COLUMN(BU12),ROW(AC16),4,1,"2.2.3 Fallzahlen")))</f>
        <v/>
      </c>
      <c r="AR13" s="120" t="str">
        <f t="shared" ca="1" si="36"/>
        <v/>
      </c>
      <c r="AS13" s="120" t="str">
        <f t="shared" ca="1" si="36"/>
        <v/>
      </c>
      <c r="AT13" s="120" t="str">
        <f t="shared" ca="1" si="36"/>
        <v/>
      </c>
      <c r="AU13" s="120" t="str">
        <f t="shared" ca="1" si="36"/>
        <v/>
      </c>
      <c r="AV13" s="120" t="str">
        <f t="shared" ca="1" si="36"/>
        <v/>
      </c>
      <c r="AW13" s="120" t="str">
        <f t="shared" ca="1" si="36"/>
        <v/>
      </c>
      <c r="AX13" s="120" t="str">
        <f t="shared" ca="1" si="36"/>
        <v/>
      </c>
      <c r="AY13" s="120" t="str">
        <f>IFERROR(HLOOKUP($D13,'Allgemeine Angaben'!$F$50:$M$65,8,0),"")</f>
        <v/>
      </c>
      <c r="AZ13" s="120" t="str">
        <f>IFERROR(HLOOKUP($D13,'Allgemeine Angaben'!$F$50:$M$65,7,0),"")</f>
        <v/>
      </c>
      <c r="BA13" s="120" t="str">
        <f>IFERROR(HLOOKUP($D13,'Allgemeine Angaben'!$F$50:$M$65,6,0),"")</f>
        <v/>
      </c>
      <c r="BB13" s="120" t="str">
        <f>IFERROR(HLOOKUP($D13,'Allgemeine Angaben'!$F$50:$M$65,5,0),"")</f>
        <v/>
      </c>
      <c r="BC13" s="120" t="str">
        <f>IFERROR(HLOOKUP($D13,'Allgemeine Angaben'!$F$50:$M$65,4,0),"")</f>
        <v/>
      </c>
      <c r="BD13" s="120" t="str">
        <f>IFERROR(HLOOKUP($D13,'Allgemeine Angaben'!$F$50:$M$65,3,0),"")</f>
        <v/>
      </c>
      <c r="BE13" s="120" t="str">
        <f>IFERROR(HLOOKUP($D13,'Allgemeine Angaben'!$F$50:$M$65,2,0),"")</f>
        <v/>
      </c>
    </row>
    <row r="14" spans="1:57" x14ac:dyDescent="0.2">
      <c r="A14" s="120" t="str">
        <f>IF('Allgemeine Angaben'!$M$4="","",'Allgemeine Angaben'!$M$4)</f>
        <v/>
      </c>
      <c r="B14" s="120" t="str">
        <f>IF('Allgemeine Angaben'!$E$6="","",'Allgemeine Angaben'!$E$6)</f>
        <v/>
      </c>
      <c r="C14" s="120">
        <f>'Allgemeine Angaben'!O31</f>
        <v>13</v>
      </c>
      <c r="D14" s="120" t="str">
        <f>IF('Allgemeine Angaben'!E31="","",'Allgemeine Angaben'!E31)</f>
        <v/>
      </c>
      <c r="E14" s="120" t="str">
        <f>IF('Allgemeine Angaben'!G31="","",'Allgemeine Angaben'!G31)</f>
        <v/>
      </c>
      <c r="F14" s="120" t="str">
        <f>IF('Allgemeine Angaben'!H31="","",'Allgemeine Angaben'!H31)</f>
        <v/>
      </c>
      <c r="G14" s="120" t="str">
        <f>IF('Allgemeine Angaben'!I31="","",'Allgemeine Angaben'!I31)</f>
        <v/>
      </c>
      <c r="H14" s="120" t="str">
        <f>IF('Allgemeine Angaben'!J31="","",'Allgemeine Angaben'!J31)</f>
        <v/>
      </c>
      <c r="I14" s="120" t="str">
        <f>IF('Allgemeine Angaben'!L31="","",'Allgemeine Angaben'!L31)</f>
        <v/>
      </c>
      <c r="J14" s="120" t="str">
        <f>IF(D14&lt;&gt;"",'Allgemeine Angaben'!$L$46,"")</f>
        <v/>
      </c>
      <c r="K14" s="121" t="str">
        <f>IFERROR(HLOOKUP($D14,'Allgemeine Angaben'!$F$50:$M$65,9,0),"")</f>
        <v/>
      </c>
      <c r="L14" s="121" t="str">
        <f>IFERROR(HLOOKUP($D14,'Allgemeine Angaben'!$F$50:$M$65,10,0),"")</f>
        <v/>
      </c>
      <c r="M14" s="121" t="str">
        <f>IFERROR(HLOOKUP($D14,'Allgemeine Angaben'!$F$50:$M$65,11,0),"")</f>
        <v/>
      </c>
      <c r="N14" s="121" t="str">
        <f>IFERROR(HLOOKUP($D14,'Allgemeine Angaben'!$F$50:$M$65,12,0),"")</f>
        <v/>
      </c>
      <c r="O14" s="121" t="str">
        <f>IFERROR(HLOOKUP($D14,'Allgemeine Angaben'!$F$50:$M$65,13,0),"")</f>
        <v/>
      </c>
      <c r="P14" s="121" t="str">
        <f>IFERROR(HLOOKUP($D14,'Allgemeine Angaben'!$F$50:$M$65,14,0),"")</f>
        <v/>
      </c>
      <c r="Q14" s="121" t="str">
        <f>IFERROR(HLOOKUP($D14,'Allgemeine Angaben'!$F$50:$M$65,15,0),"")</f>
        <v/>
      </c>
      <c r="R14" s="121" t="str">
        <f>IFERROR(HLOOKUP($D14,'Allgemeine Angaben'!$F$50:$M$65,16,0),"")</f>
        <v/>
      </c>
      <c r="S14" s="121" t="str">
        <f>IFERROR(HLOOKUP($D14,'Allgemeine Angaben'!$F$50:$M$65,17,0),"")</f>
        <v/>
      </c>
      <c r="T14" s="120" t="str">
        <f>IF(Zusammenfassung!H91="","",Zusammenfassung!H91)</f>
        <v/>
      </c>
      <c r="U14" s="120" t="str">
        <f>IF(Zusammenfassung!J91="","",Zusammenfassung!J91)</f>
        <v/>
      </c>
      <c r="V14" s="120" t="str">
        <f>IF(Zusammenfassung!K91="","",Zusammenfassung!K91)</f>
        <v/>
      </c>
      <c r="W14" s="120" t="str">
        <f t="shared" ca="1" si="3"/>
        <v/>
      </c>
      <c r="X14" s="120" t="str">
        <f t="shared" ca="1" si="0"/>
        <v/>
      </c>
      <c r="Y14" s="120" t="str">
        <f t="shared" ca="1" si="0"/>
        <v/>
      </c>
      <c r="Z14" s="120" t="str">
        <f t="shared" ca="1" si="0"/>
        <v/>
      </c>
      <c r="AA14" s="120" t="str">
        <f t="shared" ca="1" si="0"/>
        <v/>
      </c>
      <c r="AB14" s="120" t="str">
        <f t="shared" ca="1" si="0"/>
        <v/>
      </c>
      <c r="AC14" s="120" t="str">
        <f t="shared" ca="1" si="0"/>
        <v/>
      </c>
      <c r="AD14" s="120" t="str">
        <f t="shared" ca="1" si="0"/>
        <v/>
      </c>
      <c r="AE14" s="120" t="str">
        <f t="shared" ref="AE14:AL14" ca="1" si="37">IF(INDIRECT(ADDRESS(COLUMN(AA13),ROW(Q17),4,1,"2.2.3 Fallzahlen"))="","",INDIRECT(ADDRESS(COLUMN(AA13),ROW(Q17),4,1,"2.2.3 Fallzahlen")))</f>
        <v/>
      </c>
      <c r="AF14" s="120" t="str">
        <f t="shared" ca="1" si="37"/>
        <v/>
      </c>
      <c r="AG14" s="120" t="str">
        <f t="shared" ca="1" si="37"/>
        <v/>
      </c>
      <c r="AH14" s="120" t="str">
        <f t="shared" ca="1" si="37"/>
        <v/>
      </c>
      <c r="AI14" s="120" t="str">
        <f t="shared" ca="1" si="37"/>
        <v/>
      </c>
      <c r="AJ14" s="120" t="str">
        <f t="shared" ca="1" si="37"/>
        <v/>
      </c>
      <c r="AK14" s="120" t="str">
        <f t="shared" ca="1" si="37"/>
        <v/>
      </c>
      <c r="AL14" s="120" t="str">
        <f t="shared" ca="1" si="37"/>
        <v/>
      </c>
      <c r="AM14" s="120" t="str">
        <f t="shared" ref="AM14:AP14" ca="1" si="38">IF(INDIRECT(ADDRESS(COLUMN(BL13),ROW(Y17),4,1,"2.2.3 Fallzahlen"))="","",INDIRECT(ADDRESS(COLUMN(BL13),ROW(Y17),4,1,"2.2.3 Fallzahlen")))</f>
        <v/>
      </c>
      <c r="AN14" s="120" t="str">
        <f t="shared" ca="1" si="38"/>
        <v/>
      </c>
      <c r="AO14" s="120" t="str">
        <f t="shared" ca="1" si="38"/>
        <v/>
      </c>
      <c r="AP14" s="120" t="str">
        <f t="shared" ca="1" si="38"/>
        <v/>
      </c>
      <c r="AQ14" s="120" t="str">
        <f t="shared" ref="AQ14:AX14" ca="1" si="39">IF(INDIRECT(ADDRESS(COLUMN(BU13),ROW(AC17),4,1,"2.2.3 Fallzahlen"))="","",INDIRECT(ADDRESS(COLUMN(BU13),ROW(AC17),4,1,"2.2.3 Fallzahlen")))</f>
        <v/>
      </c>
      <c r="AR14" s="120" t="str">
        <f t="shared" ca="1" si="39"/>
        <v/>
      </c>
      <c r="AS14" s="120" t="str">
        <f t="shared" ca="1" si="39"/>
        <v/>
      </c>
      <c r="AT14" s="120" t="str">
        <f t="shared" ca="1" si="39"/>
        <v/>
      </c>
      <c r="AU14" s="120" t="str">
        <f t="shared" ca="1" si="39"/>
        <v/>
      </c>
      <c r="AV14" s="120" t="str">
        <f t="shared" ca="1" si="39"/>
        <v/>
      </c>
      <c r="AW14" s="120" t="str">
        <f t="shared" ca="1" si="39"/>
        <v/>
      </c>
      <c r="AX14" s="120" t="str">
        <f t="shared" ca="1" si="39"/>
        <v/>
      </c>
      <c r="AY14" s="120" t="str">
        <f>IFERROR(HLOOKUP($D14,'Allgemeine Angaben'!$F$50:$M$65,8,0),"")</f>
        <v/>
      </c>
      <c r="AZ14" s="120" t="str">
        <f>IFERROR(HLOOKUP($D14,'Allgemeine Angaben'!$F$50:$M$65,7,0),"")</f>
        <v/>
      </c>
      <c r="BA14" s="120" t="str">
        <f>IFERROR(HLOOKUP($D14,'Allgemeine Angaben'!$F$50:$M$65,6,0),"")</f>
        <v/>
      </c>
      <c r="BB14" s="120" t="str">
        <f>IFERROR(HLOOKUP($D14,'Allgemeine Angaben'!$F$50:$M$65,5,0),"")</f>
        <v/>
      </c>
      <c r="BC14" s="120" t="str">
        <f>IFERROR(HLOOKUP($D14,'Allgemeine Angaben'!$F$50:$M$65,4,0),"")</f>
        <v/>
      </c>
      <c r="BD14" s="120" t="str">
        <f>IFERROR(HLOOKUP($D14,'Allgemeine Angaben'!$F$50:$M$65,3,0),"")</f>
        <v/>
      </c>
      <c r="BE14" s="120" t="str">
        <f>IFERROR(HLOOKUP($D14,'Allgemeine Angaben'!$F$50:$M$65,2,0),"")</f>
        <v/>
      </c>
    </row>
    <row r="15" spans="1:57" x14ac:dyDescent="0.2">
      <c r="A15" s="120" t="str">
        <f>IF('Allgemeine Angaben'!$M$4="","",'Allgemeine Angaben'!$M$4)</f>
        <v/>
      </c>
      <c r="B15" s="120" t="str">
        <f>IF('Allgemeine Angaben'!$E$6="","",'Allgemeine Angaben'!$E$6)</f>
        <v/>
      </c>
      <c r="C15" s="120">
        <f>'Allgemeine Angaben'!O32</f>
        <v>14</v>
      </c>
      <c r="D15" s="120" t="str">
        <f>IF('Allgemeine Angaben'!E32="","",'Allgemeine Angaben'!E32)</f>
        <v/>
      </c>
      <c r="E15" s="120" t="str">
        <f>IF('Allgemeine Angaben'!G32="","",'Allgemeine Angaben'!G32)</f>
        <v/>
      </c>
      <c r="F15" s="120" t="str">
        <f>IF('Allgemeine Angaben'!H32="","",'Allgemeine Angaben'!H32)</f>
        <v/>
      </c>
      <c r="G15" s="120" t="str">
        <f>IF('Allgemeine Angaben'!I32="","",'Allgemeine Angaben'!I32)</f>
        <v/>
      </c>
      <c r="H15" s="120" t="str">
        <f>IF('Allgemeine Angaben'!J32="","",'Allgemeine Angaben'!J32)</f>
        <v/>
      </c>
      <c r="I15" s="120" t="str">
        <f>IF('Allgemeine Angaben'!L32="","",'Allgemeine Angaben'!L32)</f>
        <v/>
      </c>
      <c r="J15" s="120" t="str">
        <f>IF(D15&lt;&gt;"",'Allgemeine Angaben'!$L$46,"")</f>
        <v/>
      </c>
      <c r="K15" s="121" t="str">
        <f>IFERROR(HLOOKUP($D15,'Allgemeine Angaben'!$F$50:$M$65,9,0),"")</f>
        <v/>
      </c>
      <c r="L15" s="121" t="str">
        <f>IFERROR(HLOOKUP($D15,'Allgemeine Angaben'!$F$50:$M$65,10,0),"")</f>
        <v/>
      </c>
      <c r="M15" s="121" t="str">
        <f>IFERROR(HLOOKUP($D15,'Allgemeine Angaben'!$F$50:$M$65,11,0),"")</f>
        <v/>
      </c>
      <c r="N15" s="121" t="str">
        <f>IFERROR(HLOOKUP($D15,'Allgemeine Angaben'!$F$50:$M$65,12,0),"")</f>
        <v/>
      </c>
      <c r="O15" s="121" t="str">
        <f>IFERROR(HLOOKUP($D15,'Allgemeine Angaben'!$F$50:$M$65,13,0),"")</f>
        <v/>
      </c>
      <c r="P15" s="121" t="str">
        <f>IFERROR(HLOOKUP($D15,'Allgemeine Angaben'!$F$50:$M$65,14,0),"")</f>
        <v/>
      </c>
      <c r="Q15" s="121" t="str">
        <f>IFERROR(HLOOKUP($D15,'Allgemeine Angaben'!$F$50:$M$65,15,0),"")</f>
        <v/>
      </c>
      <c r="R15" s="121" t="str">
        <f>IFERROR(HLOOKUP($D15,'Allgemeine Angaben'!$F$50:$M$65,16,0),"")</f>
        <v/>
      </c>
      <c r="S15" s="121" t="str">
        <f>IFERROR(HLOOKUP($D15,'Allgemeine Angaben'!$F$50:$M$65,17,0),"")</f>
        <v/>
      </c>
      <c r="T15" s="120" t="str">
        <f>IF(Zusammenfassung!H92="","",Zusammenfassung!H92)</f>
        <v/>
      </c>
      <c r="U15" s="120" t="str">
        <f>IF(Zusammenfassung!J92="","",Zusammenfassung!J92)</f>
        <v/>
      </c>
      <c r="V15" s="120" t="str">
        <f>IF(Zusammenfassung!K92="","",Zusammenfassung!K92)</f>
        <v/>
      </c>
      <c r="W15" s="120" t="str">
        <f t="shared" ca="1" si="3"/>
        <v/>
      </c>
      <c r="X15" s="120" t="str">
        <f t="shared" ca="1" si="0"/>
        <v/>
      </c>
      <c r="Y15" s="120" t="str">
        <f t="shared" ca="1" si="0"/>
        <v/>
      </c>
      <c r="Z15" s="120" t="str">
        <f t="shared" ca="1" si="0"/>
        <v/>
      </c>
      <c r="AA15" s="120" t="str">
        <f t="shared" ca="1" si="0"/>
        <v/>
      </c>
      <c r="AB15" s="120" t="str">
        <f t="shared" ca="1" si="0"/>
        <v/>
      </c>
      <c r="AC15" s="120" t="str">
        <f t="shared" ca="1" si="0"/>
        <v/>
      </c>
      <c r="AD15" s="120" t="str">
        <f t="shared" ca="1" si="0"/>
        <v/>
      </c>
      <c r="AE15" s="120" t="str">
        <f t="shared" ref="AE15:AL15" ca="1" si="40">IF(INDIRECT(ADDRESS(COLUMN(AA14),ROW(Q18),4,1,"2.2.3 Fallzahlen"))="","",INDIRECT(ADDRESS(COLUMN(AA14),ROW(Q18),4,1,"2.2.3 Fallzahlen")))</f>
        <v/>
      </c>
      <c r="AF15" s="120" t="str">
        <f t="shared" ca="1" si="40"/>
        <v/>
      </c>
      <c r="AG15" s="120" t="str">
        <f t="shared" ca="1" si="40"/>
        <v/>
      </c>
      <c r="AH15" s="120" t="str">
        <f t="shared" ca="1" si="40"/>
        <v/>
      </c>
      <c r="AI15" s="120" t="str">
        <f t="shared" ca="1" si="40"/>
        <v/>
      </c>
      <c r="AJ15" s="120" t="str">
        <f t="shared" ca="1" si="40"/>
        <v/>
      </c>
      <c r="AK15" s="120" t="str">
        <f t="shared" ca="1" si="40"/>
        <v/>
      </c>
      <c r="AL15" s="120" t="str">
        <f t="shared" ca="1" si="40"/>
        <v/>
      </c>
      <c r="AM15" s="120" t="str">
        <f t="shared" ref="AM15:AP15" ca="1" si="41">IF(INDIRECT(ADDRESS(COLUMN(BL14),ROW(Y18),4,1,"2.2.3 Fallzahlen"))="","",INDIRECT(ADDRESS(COLUMN(BL14),ROW(Y18),4,1,"2.2.3 Fallzahlen")))</f>
        <v/>
      </c>
      <c r="AN15" s="120" t="str">
        <f t="shared" ca="1" si="41"/>
        <v/>
      </c>
      <c r="AO15" s="120" t="str">
        <f t="shared" ca="1" si="41"/>
        <v/>
      </c>
      <c r="AP15" s="120" t="str">
        <f t="shared" ca="1" si="41"/>
        <v/>
      </c>
      <c r="AQ15" s="120" t="str">
        <f t="shared" ref="AQ15:AX15" ca="1" si="42">IF(INDIRECT(ADDRESS(COLUMN(BU14),ROW(AC18),4,1,"2.2.3 Fallzahlen"))="","",INDIRECT(ADDRESS(COLUMN(BU14),ROW(AC18),4,1,"2.2.3 Fallzahlen")))</f>
        <v/>
      </c>
      <c r="AR15" s="120" t="str">
        <f t="shared" ca="1" si="42"/>
        <v/>
      </c>
      <c r="AS15" s="120" t="str">
        <f t="shared" ca="1" si="42"/>
        <v/>
      </c>
      <c r="AT15" s="120" t="str">
        <f t="shared" ca="1" si="42"/>
        <v/>
      </c>
      <c r="AU15" s="120" t="str">
        <f t="shared" ca="1" si="42"/>
        <v/>
      </c>
      <c r="AV15" s="120" t="str">
        <f t="shared" ca="1" si="42"/>
        <v/>
      </c>
      <c r="AW15" s="120" t="str">
        <f t="shared" ca="1" si="42"/>
        <v/>
      </c>
      <c r="AX15" s="120" t="str">
        <f t="shared" ca="1" si="42"/>
        <v/>
      </c>
      <c r="AY15" s="120" t="str">
        <f>IFERROR(HLOOKUP($D15,'Allgemeine Angaben'!$F$50:$M$65,8,0),"")</f>
        <v/>
      </c>
      <c r="AZ15" s="120" t="str">
        <f>IFERROR(HLOOKUP($D15,'Allgemeine Angaben'!$F$50:$M$65,7,0),"")</f>
        <v/>
      </c>
      <c r="BA15" s="120" t="str">
        <f>IFERROR(HLOOKUP($D15,'Allgemeine Angaben'!$F$50:$M$65,6,0),"")</f>
        <v/>
      </c>
      <c r="BB15" s="120" t="str">
        <f>IFERROR(HLOOKUP($D15,'Allgemeine Angaben'!$F$50:$M$65,5,0),"")</f>
        <v/>
      </c>
      <c r="BC15" s="120" t="str">
        <f>IFERROR(HLOOKUP($D15,'Allgemeine Angaben'!$F$50:$M$65,4,0),"")</f>
        <v/>
      </c>
      <c r="BD15" s="120" t="str">
        <f>IFERROR(HLOOKUP($D15,'Allgemeine Angaben'!$F$50:$M$65,3,0),"")</f>
        <v/>
      </c>
      <c r="BE15" s="120" t="str">
        <f>IFERROR(HLOOKUP($D15,'Allgemeine Angaben'!$F$50:$M$65,2,0),"")</f>
        <v/>
      </c>
    </row>
    <row r="16" spans="1:57" x14ac:dyDescent="0.2">
      <c r="A16" s="120" t="str">
        <f>IF('Allgemeine Angaben'!$M$4="","",'Allgemeine Angaben'!$M$4)</f>
        <v/>
      </c>
      <c r="B16" s="120" t="str">
        <f>IF('Allgemeine Angaben'!$E$6="","",'Allgemeine Angaben'!$E$6)</f>
        <v/>
      </c>
      <c r="C16" s="120">
        <f>'Allgemeine Angaben'!O33</f>
        <v>15</v>
      </c>
      <c r="D16" s="120" t="str">
        <f>IF('Allgemeine Angaben'!E33="","",'Allgemeine Angaben'!E33)</f>
        <v/>
      </c>
      <c r="E16" s="120" t="str">
        <f>IF('Allgemeine Angaben'!G33="","",'Allgemeine Angaben'!G33)</f>
        <v/>
      </c>
      <c r="F16" s="120" t="str">
        <f>IF('Allgemeine Angaben'!H33="","",'Allgemeine Angaben'!H33)</f>
        <v/>
      </c>
      <c r="G16" s="120" t="str">
        <f>IF('Allgemeine Angaben'!I33="","",'Allgemeine Angaben'!I33)</f>
        <v/>
      </c>
      <c r="H16" s="120" t="str">
        <f>IF('Allgemeine Angaben'!J33="","",'Allgemeine Angaben'!J33)</f>
        <v/>
      </c>
      <c r="I16" s="120" t="str">
        <f>IF('Allgemeine Angaben'!L33="","",'Allgemeine Angaben'!L33)</f>
        <v/>
      </c>
      <c r="J16" s="120" t="str">
        <f>IF(D16&lt;&gt;"",'Allgemeine Angaben'!$L$46,"")</f>
        <v/>
      </c>
      <c r="K16" s="121" t="str">
        <f>IFERROR(HLOOKUP($D16,'Allgemeine Angaben'!$F$50:$M$65,9,0),"")</f>
        <v/>
      </c>
      <c r="L16" s="121" t="str">
        <f>IFERROR(HLOOKUP($D16,'Allgemeine Angaben'!$F$50:$M$65,10,0),"")</f>
        <v/>
      </c>
      <c r="M16" s="121" t="str">
        <f>IFERROR(HLOOKUP($D16,'Allgemeine Angaben'!$F$50:$M$65,11,0),"")</f>
        <v/>
      </c>
      <c r="N16" s="121" t="str">
        <f>IFERROR(HLOOKUP($D16,'Allgemeine Angaben'!$F$50:$M$65,12,0),"")</f>
        <v/>
      </c>
      <c r="O16" s="121" t="str">
        <f>IFERROR(HLOOKUP($D16,'Allgemeine Angaben'!$F$50:$M$65,13,0),"")</f>
        <v/>
      </c>
      <c r="P16" s="121" t="str">
        <f>IFERROR(HLOOKUP($D16,'Allgemeine Angaben'!$F$50:$M$65,14,0),"")</f>
        <v/>
      </c>
      <c r="Q16" s="121" t="str">
        <f>IFERROR(HLOOKUP($D16,'Allgemeine Angaben'!$F$50:$M$65,15,0),"")</f>
        <v/>
      </c>
      <c r="R16" s="121" t="str">
        <f>IFERROR(HLOOKUP($D16,'Allgemeine Angaben'!$F$50:$M$65,16,0),"")</f>
        <v/>
      </c>
      <c r="S16" s="121" t="str">
        <f>IFERROR(HLOOKUP($D16,'Allgemeine Angaben'!$F$50:$M$65,17,0),"")</f>
        <v/>
      </c>
      <c r="T16" s="120" t="str">
        <f>IF(Zusammenfassung!H93="","",Zusammenfassung!H93)</f>
        <v/>
      </c>
      <c r="U16" s="120" t="str">
        <f>IF(Zusammenfassung!J93="","",Zusammenfassung!J93)</f>
        <v/>
      </c>
      <c r="V16" s="120" t="str">
        <f>IF(Zusammenfassung!K93="","",Zusammenfassung!K93)</f>
        <v/>
      </c>
      <c r="W16" s="120" t="str">
        <f t="shared" ca="1" si="3"/>
        <v/>
      </c>
      <c r="X16" s="120" t="str">
        <f t="shared" ca="1" si="0"/>
        <v/>
      </c>
      <c r="Y16" s="120" t="str">
        <f t="shared" ca="1" si="0"/>
        <v/>
      </c>
      <c r="Z16" s="120" t="str">
        <f t="shared" ca="1" si="0"/>
        <v/>
      </c>
      <c r="AA16" s="120" t="str">
        <f t="shared" ca="1" si="0"/>
        <v/>
      </c>
      <c r="AB16" s="120" t="str">
        <f t="shared" ca="1" si="0"/>
        <v/>
      </c>
      <c r="AC16" s="120" t="str">
        <f t="shared" ca="1" si="0"/>
        <v/>
      </c>
      <c r="AD16" s="120" t="str">
        <f t="shared" ca="1" si="0"/>
        <v/>
      </c>
      <c r="AE16" s="120" t="str">
        <f t="shared" ref="AE16:AL16" ca="1" si="43">IF(INDIRECT(ADDRESS(COLUMN(AA15),ROW(Q19),4,1,"2.2.3 Fallzahlen"))="","",INDIRECT(ADDRESS(COLUMN(AA15),ROW(Q19),4,1,"2.2.3 Fallzahlen")))</f>
        <v/>
      </c>
      <c r="AF16" s="120" t="str">
        <f t="shared" ca="1" si="43"/>
        <v/>
      </c>
      <c r="AG16" s="120" t="str">
        <f t="shared" ca="1" si="43"/>
        <v/>
      </c>
      <c r="AH16" s="120" t="str">
        <f t="shared" ca="1" si="43"/>
        <v/>
      </c>
      <c r="AI16" s="120" t="str">
        <f t="shared" ca="1" si="43"/>
        <v/>
      </c>
      <c r="AJ16" s="120" t="str">
        <f t="shared" ca="1" si="43"/>
        <v/>
      </c>
      <c r="AK16" s="120" t="str">
        <f t="shared" ca="1" si="43"/>
        <v/>
      </c>
      <c r="AL16" s="120" t="str">
        <f t="shared" ca="1" si="43"/>
        <v/>
      </c>
      <c r="AM16" s="120" t="str">
        <f t="shared" ref="AM16:AP16" ca="1" si="44">IF(INDIRECT(ADDRESS(COLUMN(BL15),ROW(Y19),4,1,"2.2.3 Fallzahlen"))="","",INDIRECT(ADDRESS(COLUMN(BL15),ROW(Y19),4,1,"2.2.3 Fallzahlen")))</f>
        <v/>
      </c>
      <c r="AN16" s="120" t="str">
        <f t="shared" ca="1" si="44"/>
        <v/>
      </c>
      <c r="AO16" s="120" t="str">
        <f t="shared" ca="1" si="44"/>
        <v/>
      </c>
      <c r="AP16" s="120" t="str">
        <f t="shared" ca="1" si="44"/>
        <v/>
      </c>
      <c r="AQ16" s="120" t="str">
        <f t="shared" ref="AQ16:AX16" ca="1" si="45">IF(INDIRECT(ADDRESS(COLUMN(BU15),ROW(AC19),4,1,"2.2.3 Fallzahlen"))="","",INDIRECT(ADDRESS(COLUMN(BU15),ROW(AC19),4,1,"2.2.3 Fallzahlen")))</f>
        <v/>
      </c>
      <c r="AR16" s="120" t="str">
        <f t="shared" ca="1" si="45"/>
        <v/>
      </c>
      <c r="AS16" s="120" t="str">
        <f t="shared" ca="1" si="45"/>
        <v/>
      </c>
      <c r="AT16" s="120" t="str">
        <f t="shared" ca="1" si="45"/>
        <v/>
      </c>
      <c r="AU16" s="120" t="str">
        <f t="shared" ca="1" si="45"/>
        <v/>
      </c>
      <c r="AV16" s="120" t="str">
        <f t="shared" ca="1" si="45"/>
        <v/>
      </c>
      <c r="AW16" s="120" t="str">
        <f t="shared" ca="1" si="45"/>
        <v/>
      </c>
      <c r="AX16" s="120" t="str">
        <f t="shared" ca="1" si="45"/>
        <v/>
      </c>
      <c r="AY16" s="120" t="str">
        <f>IFERROR(HLOOKUP($D16,'Allgemeine Angaben'!$F$50:$M$65,8,0),"")</f>
        <v/>
      </c>
      <c r="AZ16" s="120" t="str">
        <f>IFERROR(HLOOKUP($D16,'Allgemeine Angaben'!$F$50:$M$65,7,0),"")</f>
        <v/>
      </c>
      <c r="BA16" s="120" t="str">
        <f>IFERROR(HLOOKUP($D16,'Allgemeine Angaben'!$F$50:$M$65,6,0),"")</f>
        <v/>
      </c>
      <c r="BB16" s="120" t="str">
        <f>IFERROR(HLOOKUP($D16,'Allgemeine Angaben'!$F$50:$M$65,5,0),"")</f>
        <v/>
      </c>
      <c r="BC16" s="120" t="str">
        <f>IFERROR(HLOOKUP($D16,'Allgemeine Angaben'!$F$50:$M$65,4,0),"")</f>
        <v/>
      </c>
      <c r="BD16" s="120" t="str">
        <f>IFERROR(HLOOKUP($D16,'Allgemeine Angaben'!$F$50:$M$65,3,0),"")</f>
        <v/>
      </c>
      <c r="BE16" s="120" t="str">
        <f>IFERROR(HLOOKUP($D16,'Allgemeine Angaben'!$F$50:$M$65,2,0),"")</f>
        <v/>
      </c>
    </row>
    <row r="17" spans="1:57" x14ac:dyDescent="0.2">
      <c r="A17" s="120" t="str">
        <f>IF('Allgemeine Angaben'!$M$4="","",'Allgemeine Angaben'!$M$4)</f>
        <v/>
      </c>
      <c r="B17" s="120" t="str">
        <f>IF('Allgemeine Angaben'!$E$6="","",'Allgemeine Angaben'!$E$6)</f>
        <v/>
      </c>
      <c r="C17" s="120">
        <f>'Allgemeine Angaben'!O34</f>
        <v>16</v>
      </c>
      <c r="D17" s="120" t="str">
        <f>IF('Allgemeine Angaben'!E34="","",'Allgemeine Angaben'!E34)</f>
        <v/>
      </c>
      <c r="E17" s="120" t="str">
        <f>IF('Allgemeine Angaben'!G34="","",'Allgemeine Angaben'!G34)</f>
        <v/>
      </c>
      <c r="F17" s="120" t="str">
        <f>IF('Allgemeine Angaben'!H34="","",'Allgemeine Angaben'!H34)</f>
        <v/>
      </c>
      <c r="G17" s="120" t="str">
        <f>IF('Allgemeine Angaben'!I34="","",'Allgemeine Angaben'!I34)</f>
        <v/>
      </c>
      <c r="H17" s="120" t="str">
        <f>IF('Allgemeine Angaben'!J34="","",'Allgemeine Angaben'!J34)</f>
        <v/>
      </c>
      <c r="I17" s="120" t="str">
        <f>IF('Allgemeine Angaben'!L34="","",'Allgemeine Angaben'!L34)</f>
        <v/>
      </c>
      <c r="J17" s="120" t="str">
        <f>IF(D17&lt;&gt;"",'Allgemeine Angaben'!$L$46,"")</f>
        <v/>
      </c>
      <c r="K17" s="121" t="str">
        <f>IFERROR(HLOOKUP($D17,'Allgemeine Angaben'!$F$50:$M$65,9,0),"")</f>
        <v/>
      </c>
      <c r="L17" s="121" t="str">
        <f>IFERROR(HLOOKUP($D17,'Allgemeine Angaben'!$F$50:$M$65,10,0),"")</f>
        <v/>
      </c>
      <c r="M17" s="121" t="str">
        <f>IFERROR(HLOOKUP($D17,'Allgemeine Angaben'!$F$50:$M$65,11,0),"")</f>
        <v/>
      </c>
      <c r="N17" s="121" t="str">
        <f>IFERROR(HLOOKUP($D17,'Allgemeine Angaben'!$F$50:$M$65,12,0),"")</f>
        <v/>
      </c>
      <c r="O17" s="121" t="str">
        <f>IFERROR(HLOOKUP($D17,'Allgemeine Angaben'!$F$50:$M$65,13,0),"")</f>
        <v/>
      </c>
      <c r="P17" s="121" t="str">
        <f>IFERROR(HLOOKUP($D17,'Allgemeine Angaben'!$F$50:$M$65,14,0),"")</f>
        <v/>
      </c>
      <c r="Q17" s="121" t="str">
        <f>IFERROR(HLOOKUP($D17,'Allgemeine Angaben'!$F$50:$M$65,15,0),"")</f>
        <v/>
      </c>
      <c r="R17" s="121" t="str">
        <f>IFERROR(HLOOKUP($D17,'Allgemeine Angaben'!$F$50:$M$65,16,0),"")</f>
        <v/>
      </c>
      <c r="S17" s="121" t="str">
        <f>IFERROR(HLOOKUP($D17,'Allgemeine Angaben'!$F$50:$M$65,17,0),"")</f>
        <v/>
      </c>
      <c r="T17" s="120" t="str">
        <f>IF(Zusammenfassung!H94="","",Zusammenfassung!H94)</f>
        <v/>
      </c>
      <c r="U17" s="120" t="str">
        <f>IF(Zusammenfassung!J94="","",Zusammenfassung!J94)</f>
        <v/>
      </c>
      <c r="V17" s="120" t="str">
        <f>IF(Zusammenfassung!K94="","",Zusammenfassung!K94)</f>
        <v/>
      </c>
      <c r="W17" s="120" t="str">
        <f t="shared" ca="1" si="3"/>
        <v/>
      </c>
      <c r="X17" s="120" t="str">
        <f t="shared" ca="1" si="0"/>
        <v/>
      </c>
      <c r="Y17" s="120" t="str">
        <f t="shared" ca="1" si="0"/>
        <v/>
      </c>
      <c r="Z17" s="120" t="str">
        <f t="shared" ca="1" si="0"/>
        <v/>
      </c>
      <c r="AA17" s="120" t="str">
        <f t="shared" ca="1" si="0"/>
        <v/>
      </c>
      <c r="AB17" s="120" t="str">
        <f t="shared" ca="1" si="0"/>
        <v/>
      </c>
      <c r="AC17" s="120" t="str">
        <f t="shared" ca="1" si="0"/>
        <v/>
      </c>
      <c r="AD17" s="120" t="str">
        <f t="shared" ca="1" si="0"/>
        <v/>
      </c>
      <c r="AE17" s="120" t="str">
        <f t="shared" ref="AE17:AL17" ca="1" si="46">IF(INDIRECT(ADDRESS(COLUMN(AA16),ROW(Q20),4,1,"2.2.3 Fallzahlen"))="","",INDIRECT(ADDRESS(COLUMN(AA16),ROW(Q20),4,1,"2.2.3 Fallzahlen")))</f>
        <v/>
      </c>
      <c r="AF17" s="120" t="str">
        <f t="shared" ca="1" si="46"/>
        <v/>
      </c>
      <c r="AG17" s="120" t="str">
        <f t="shared" ca="1" si="46"/>
        <v/>
      </c>
      <c r="AH17" s="120" t="str">
        <f t="shared" ca="1" si="46"/>
        <v/>
      </c>
      <c r="AI17" s="120" t="str">
        <f t="shared" ca="1" si="46"/>
        <v/>
      </c>
      <c r="AJ17" s="120" t="str">
        <f t="shared" ca="1" si="46"/>
        <v/>
      </c>
      <c r="AK17" s="120" t="str">
        <f t="shared" ca="1" si="46"/>
        <v/>
      </c>
      <c r="AL17" s="120" t="str">
        <f t="shared" ca="1" si="46"/>
        <v/>
      </c>
      <c r="AM17" s="120" t="str">
        <f t="shared" ref="AM17:AP17" ca="1" si="47">IF(INDIRECT(ADDRESS(COLUMN(BL16),ROW(Y20),4,1,"2.2.3 Fallzahlen"))="","",INDIRECT(ADDRESS(COLUMN(BL16),ROW(Y20),4,1,"2.2.3 Fallzahlen")))</f>
        <v/>
      </c>
      <c r="AN17" s="120" t="str">
        <f t="shared" ca="1" si="47"/>
        <v/>
      </c>
      <c r="AO17" s="120" t="str">
        <f t="shared" ca="1" si="47"/>
        <v/>
      </c>
      <c r="AP17" s="120" t="str">
        <f t="shared" ca="1" si="47"/>
        <v/>
      </c>
      <c r="AQ17" s="120" t="str">
        <f t="shared" ref="AQ17:AX17" ca="1" si="48">IF(INDIRECT(ADDRESS(COLUMN(BU16),ROW(AC20),4,1,"2.2.3 Fallzahlen"))="","",INDIRECT(ADDRESS(COLUMN(BU16),ROW(AC20),4,1,"2.2.3 Fallzahlen")))</f>
        <v/>
      </c>
      <c r="AR17" s="120" t="str">
        <f t="shared" ca="1" si="48"/>
        <v/>
      </c>
      <c r="AS17" s="120" t="str">
        <f t="shared" ca="1" si="48"/>
        <v/>
      </c>
      <c r="AT17" s="120" t="str">
        <f t="shared" ca="1" si="48"/>
        <v/>
      </c>
      <c r="AU17" s="120" t="str">
        <f t="shared" ca="1" si="48"/>
        <v/>
      </c>
      <c r="AV17" s="120" t="str">
        <f t="shared" ca="1" si="48"/>
        <v/>
      </c>
      <c r="AW17" s="120" t="str">
        <f t="shared" ca="1" si="48"/>
        <v/>
      </c>
      <c r="AX17" s="120" t="str">
        <f t="shared" ca="1" si="48"/>
        <v/>
      </c>
      <c r="AY17" s="120" t="str">
        <f>IFERROR(HLOOKUP($D17,'Allgemeine Angaben'!$F$50:$M$65,8,0),"")</f>
        <v/>
      </c>
      <c r="AZ17" s="120" t="str">
        <f>IFERROR(HLOOKUP($D17,'Allgemeine Angaben'!$F$50:$M$65,7,0),"")</f>
        <v/>
      </c>
      <c r="BA17" s="120" t="str">
        <f>IFERROR(HLOOKUP($D17,'Allgemeine Angaben'!$F$50:$M$65,6,0),"")</f>
        <v/>
      </c>
      <c r="BB17" s="120" t="str">
        <f>IFERROR(HLOOKUP($D17,'Allgemeine Angaben'!$F$50:$M$65,5,0),"")</f>
        <v/>
      </c>
      <c r="BC17" s="120" t="str">
        <f>IFERROR(HLOOKUP($D17,'Allgemeine Angaben'!$F$50:$M$65,4,0),"")</f>
        <v/>
      </c>
      <c r="BD17" s="120" t="str">
        <f>IFERROR(HLOOKUP($D17,'Allgemeine Angaben'!$F$50:$M$65,3,0),"")</f>
        <v/>
      </c>
      <c r="BE17" s="120" t="str">
        <f>IFERROR(HLOOKUP($D17,'Allgemeine Angaben'!$F$50:$M$65,2,0),"")</f>
        <v/>
      </c>
    </row>
    <row r="18" spans="1:57" x14ac:dyDescent="0.2">
      <c r="A18" s="120" t="str">
        <f>IF('Allgemeine Angaben'!$M$4="","",'Allgemeine Angaben'!$M$4)</f>
        <v/>
      </c>
      <c r="B18" s="120" t="str">
        <f>IF('Allgemeine Angaben'!$E$6="","",'Allgemeine Angaben'!$E$6)</f>
        <v/>
      </c>
      <c r="C18" s="120">
        <f>'Allgemeine Angaben'!O35</f>
        <v>17</v>
      </c>
      <c r="D18" s="120" t="str">
        <f>IF('Allgemeine Angaben'!E35="","",'Allgemeine Angaben'!E35)</f>
        <v/>
      </c>
      <c r="E18" s="120" t="str">
        <f>IF('Allgemeine Angaben'!G35="","",'Allgemeine Angaben'!G35)</f>
        <v/>
      </c>
      <c r="F18" s="120" t="str">
        <f>IF('Allgemeine Angaben'!H35="","",'Allgemeine Angaben'!H35)</f>
        <v/>
      </c>
      <c r="G18" s="120" t="str">
        <f>IF('Allgemeine Angaben'!I35="","",'Allgemeine Angaben'!I35)</f>
        <v/>
      </c>
      <c r="H18" s="120" t="str">
        <f>IF('Allgemeine Angaben'!J35="","",'Allgemeine Angaben'!J35)</f>
        <v/>
      </c>
      <c r="I18" s="120" t="str">
        <f>IF('Allgemeine Angaben'!L35="","",'Allgemeine Angaben'!L35)</f>
        <v/>
      </c>
      <c r="J18" s="120" t="str">
        <f>IF(D18&lt;&gt;"",'Allgemeine Angaben'!$L$46,"")</f>
        <v/>
      </c>
      <c r="K18" s="121" t="str">
        <f>IFERROR(HLOOKUP($D18,'Allgemeine Angaben'!$F$50:$M$65,9,0),"")</f>
        <v/>
      </c>
      <c r="L18" s="121" t="str">
        <f>IFERROR(HLOOKUP($D18,'Allgemeine Angaben'!$F$50:$M$65,10,0),"")</f>
        <v/>
      </c>
      <c r="M18" s="121" t="str">
        <f>IFERROR(HLOOKUP($D18,'Allgemeine Angaben'!$F$50:$M$65,11,0),"")</f>
        <v/>
      </c>
      <c r="N18" s="121" t="str">
        <f>IFERROR(HLOOKUP($D18,'Allgemeine Angaben'!$F$50:$M$65,12,0),"")</f>
        <v/>
      </c>
      <c r="O18" s="121" t="str">
        <f>IFERROR(HLOOKUP($D18,'Allgemeine Angaben'!$F$50:$M$65,13,0),"")</f>
        <v/>
      </c>
      <c r="P18" s="121" t="str">
        <f>IFERROR(HLOOKUP($D18,'Allgemeine Angaben'!$F$50:$M$65,14,0),"")</f>
        <v/>
      </c>
      <c r="Q18" s="121" t="str">
        <f>IFERROR(HLOOKUP($D18,'Allgemeine Angaben'!$F$50:$M$65,15,0),"")</f>
        <v/>
      </c>
      <c r="R18" s="121" t="str">
        <f>IFERROR(HLOOKUP($D18,'Allgemeine Angaben'!$F$50:$M$65,16,0),"")</f>
        <v/>
      </c>
      <c r="S18" s="121" t="str">
        <f>IFERROR(HLOOKUP($D18,'Allgemeine Angaben'!$F$50:$M$65,17,0),"")</f>
        <v/>
      </c>
      <c r="T18" s="120" t="str">
        <f>IF(Zusammenfassung!H95="","",Zusammenfassung!H95)</f>
        <v/>
      </c>
      <c r="U18" s="120" t="str">
        <f>IF(Zusammenfassung!J95="","",Zusammenfassung!J95)</f>
        <v/>
      </c>
      <c r="V18" s="120" t="str">
        <f>IF(Zusammenfassung!K95="","",Zusammenfassung!K95)</f>
        <v/>
      </c>
      <c r="W18" s="120" t="str">
        <f t="shared" ca="1" si="3"/>
        <v/>
      </c>
      <c r="X18" s="120" t="str">
        <f t="shared" ref="X18:X26" ca="1" si="49">IF(INDIRECT(ADDRESS(COLUMN(K17),ROW(B21),4,1,"2.2.3 Fallzahlen"))="","",INDIRECT(ADDRESS(COLUMN(K17),ROW(B21),4,1,"2.2.3 Fallzahlen")))</f>
        <v/>
      </c>
      <c r="Y18" s="120" t="str">
        <f t="shared" ref="Y18:Y26" ca="1" si="50">IF(INDIRECT(ADDRESS(COLUMN(L17),ROW(C21),4,1,"2.2.3 Fallzahlen"))="","",INDIRECT(ADDRESS(COLUMN(L17),ROW(C21),4,1,"2.2.3 Fallzahlen")))</f>
        <v/>
      </c>
      <c r="Z18" s="120" t="str">
        <f t="shared" ref="Z18:Z26" ca="1" si="51">IF(INDIRECT(ADDRESS(COLUMN(M17),ROW(D21),4,1,"2.2.3 Fallzahlen"))="","",INDIRECT(ADDRESS(COLUMN(M17),ROW(D21),4,1,"2.2.3 Fallzahlen")))</f>
        <v/>
      </c>
      <c r="AA18" s="120" t="str">
        <f t="shared" ref="AA18:AA26" ca="1" si="52">IF(INDIRECT(ADDRESS(COLUMN(N17),ROW(E21),4,1,"2.2.3 Fallzahlen"))="","",INDIRECT(ADDRESS(COLUMN(N17),ROW(E21),4,1,"2.2.3 Fallzahlen")))</f>
        <v/>
      </c>
      <c r="AB18" s="120" t="str">
        <f t="shared" ref="AB18:AB26" ca="1" si="53">IF(INDIRECT(ADDRESS(COLUMN(O17),ROW(F21),4,1,"2.2.3 Fallzahlen"))="","",INDIRECT(ADDRESS(COLUMN(O17),ROW(F21),4,1,"2.2.3 Fallzahlen")))</f>
        <v/>
      </c>
      <c r="AC18" s="120" t="str">
        <f t="shared" ref="AC18:AC26" ca="1" si="54">IF(INDIRECT(ADDRESS(COLUMN(P17),ROW(G21),4,1,"2.2.3 Fallzahlen"))="","",INDIRECT(ADDRESS(COLUMN(P17),ROW(G21),4,1,"2.2.3 Fallzahlen")))</f>
        <v/>
      </c>
      <c r="AD18" s="120" t="str">
        <f t="shared" ref="AD18:AD26" ca="1" si="55">IF(INDIRECT(ADDRESS(COLUMN(Q17),ROW(H21),4,1,"2.2.3 Fallzahlen"))="","",INDIRECT(ADDRESS(COLUMN(Q17),ROW(H21),4,1,"2.2.3 Fallzahlen")))</f>
        <v/>
      </c>
      <c r="AE18" s="120" t="str">
        <f t="shared" ref="AE18:AL18" ca="1" si="56">IF(INDIRECT(ADDRESS(COLUMN(AA17),ROW(Q21),4,1,"2.2.3 Fallzahlen"))="","",INDIRECT(ADDRESS(COLUMN(AA17),ROW(Q21),4,1,"2.2.3 Fallzahlen")))</f>
        <v/>
      </c>
      <c r="AF18" s="120" t="str">
        <f t="shared" ca="1" si="56"/>
        <v/>
      </c>
      <c r="AG18" s="120" t="str">
        <f t="shared" ca="1" si="56"/>
        <v/>
      </c>
      <c r="AH18" s="120" t="str">
        <f t="shared" ca="1" si="56"/>
        <v/>
      </c>
      <c r="AI18" s="120" t="str">
        <f t="shared" ca="1" si="56"/>
        <v/>
      </c>
      <c r="AJ18" s="120" t="str">
        <f t="shared" ca="1" si="56"/>
        <v/>
      </c>
      <c r="AK18" s="120" t="str">
        <f t="shared" ca="1" si="56"/>
        <v/>
      </c>
      <c r="AL18" s="120" t="str">
        <f t="shared" ca="1" si="56"/>
        <v/>
      </c>
      <c r="AM18" s="120" t="str">
        <f t="shared" ref="AM18:AP18" ca="1" si="57">IF(INDIRECT(ADDRESS(COLUMN(BL17),ROW(Y21),4,1,"2.2.3 Fallzahlen"))="","",INDIRECT(ADDRESS(COLUMN(BL17),ROW(Y21),4,1,"2.2.3 Fallzahlen")))</f>
        <v/>
      </c>
      <c r="AN18" s="120" t="str">
        <f t="shared" ca="1" si="57"/>
        <v/>
      </c>
      <c r="AO18" s="120" t="str">
        <f t="shared" ca="1" si="57"/>
        <v/>
      </c>
      <c r="AP18" s="120" t="str">
        <f t="shared" ca="1" si="57"/>
        <v/>
      </c>
      <c r="AQ18" s="120" t="str">
        <f t="shared" ref="AQ18:AX18" ca="1" si="58">IF(INDIRECT(ADDRESS(COLUMN(BU17),ROW(AC21),4,1,"2.2.3 Fallzahlen"))="","",INDIRECT(ADDRESS(COLUMN(BU17),ROW(AC21),4,1,"2.2.3 Fallzahlen")))</f>
        <v/>
      </c>
      <c r="AR18" s="120" t="str">
        <f t="shared" ca="1" si="58"/>
        <v/>
      </c>
      <c r="AS18" s="120" t="str">
        <f t="shared" ca="1" si="58"/>
        <v/>
      </c>
      <c r="AT18" s="120" t="str">
        <f t="shared" ca="1" si="58"/>
        <v/>
      </c>
      <c r="AU18" s="120" t="str">
        <f t="shared" ca="1" si="58"/>
        <v/>
      </c>
      <c r="AV18" s="120" t="str">
        <f t="shared" ca="1" si="58"/>
        <v/>
      </c>
      <c r="AW18" s="120" t="str">
        <f t="shared" ca="1" si="58"/>
        <v/>
      </c>
      <c r="AX18" s="120" t="str">
        <f t="shared" ca="1" si="58"/>
        <v/>
      </c>
      <c r="AY18" s="120" t="str">
        <f>IFERROR(HLOOKUP($D18,'Allgemeine Angaben'!$F$50:$M$65,8,0),"")</f>
        <v/>
      </c>
      <c r="AZ18" s="120" t="str">
        <f>IFERROR(HLOOKUP($D18,'Allgemeine Angaben'!$F$50:$M$65,7,0),"")</f>
        <v/>
      </c>
      <c r="BA18" s="120" t="str">
        <f>IFERROR(HLOOKUP($D18,'Allgemeine Angaben'!$F$50:$M$65,6,0),"")</f>
        <v/>
      </c>
      <c r="BB18" s="120" t="str">
        <f>IFERROR(HLOOKUP($D18,'Allgemeine Angaben'!$F$50:$M$65,5,0),"")</f>
        <v/>
      </c>
      <c r="BC18" s="120" t="str">
        <f>IFERROR(HLOOKUP($D18,'Allgemeine Angaben'!$F$50:$M$65,4,0),"")</f>
        <v/>
      </c>
      <c r="BD18" s="120" t="str">
        <f>IFERROR(HLOOKUP($D18,'Allgemeine Angaben'!$F$50:$M$65,3,0),"")</f>
        <v/>
      </c>
      <c r="BE18" s="120" t="str">
        <f>IFERROR(HLOOKUP($D18,'Allgemeine Angaben'!$F$50:$M$65,2,0),"")</f>
        <v/>
      </c>
    </row>
    <row r="19" spans="1:57" x14ac:dyDescent="0.2">
      <c r="A19" s="120" t="str">
        <f>IF('Allgemeine Angaben'!$M$4="","",'Allgemeine Angaben'!$M$4)</f>
        <v/>
      </c>
      <c r="B19" s="120" t="str">
        <f>IF('Allgemeine Angaben'!$E$6="","",'Allgemeine Angaben'!$E$6)</f>
        <v/>
      </c>
      <c r="C19" s="120">
        <f>'Allgemeine Angaben'!O36</f>
        <v>18</v>
      </c>
      <c r="D19" s="120" t="str">
        <f>IF('Allgemeine Angaben'!E36="","",'Allgemeine Angaben'!E36)</f>
        <v/>
      </c>
      <c r="E19" s="120" t="str">
        <f>IF('Allgemeine Angaben'!G36="","",'Allgemeine Angaben'!G36)</f>
        <v/>
      </c>
      <c r="F19" s="120" t="str">
        <f>IF('Allgemeine Angaben'!H36="","",'Allgemeine Angaben'!H36)</f>
        <v/>
      </c>
      <c r="G19" s="120" t="str">
        <f>IF('Allgemeine Angaben'!I36="","",'Allgemeine Angaben'!I36)</f>
        <v/>
      </c>
      <c r="H19" s="120" t="str">
        <f>IF('Allgemeine Angaben'!J36="","",'Allgemeine Angaben'!J36)</f>
        <v/>
      </c>
      <c r="I19" s="120" t="str">
        <f>IF('Allgemeine Angaben'!L36="","",'Allgemeine Angaben'!L36)</f>
        <v/>
      </c>
      <c r="J19" s="120" t="str">
        <f>IF(D19&lt;&gt;"",'Allgemeine Angaben'!$L$46,"")</f>
        <v/>
      </c>
      <c r="K19" s="121" t="str">
        <f>IFERROR(HLOOKUP($D19,'Allgemeine Angaben'!$F$50:$M$65,9,0),"")</f>
        <v/>
      </c>
      <c r="L19" s="121" t="str">
        <f>IFERROR(HLOOKUP($D19,'Allgemeine Angaben'!$F$50:$M$65,10,0),"")</f>
        <v/>
      </c>
      <c r="M19" s="121" t="str">
        <f>IFERROR(HLOOKUP($D19,'Allgemeine Angaben'!$F$50:$M$65,11,0),"")</f>
        <v/>
      </c>
      <c r="N19" s="121" t="str">
        <f>IFERROR(HLOOKUP($D19,'Allgemeine Angaben'!$F$50:$M$65,12,0),"")</f>
        <v/>
      </c>
      <c r="O19" s="121" t="str">
        <f>IFERROR(HLOOKUP($D19,'Allgemeine Angaben'!$F$50:$M$65,13,0),"")</f>
        <v/>
      </c>
      <c r="P19" s="121" t="str">
        <f>IFERROR(HLOOKUP($D19,'Allgemeine Angaben'!$F$50:$M$65,14,0),"")</f>
        <v/>
      </c>
      <c r="Q19" s="121" t="str">
        <f>IFERROR(HLOOKUP($D19,'Allgemeine Angaben'!$F$50:$M$65,15,0),"")</f>
        <v/>
      </c>
      <c r="R19" s="121" t="str">
        <f>IFERROR(HLOOKUP($D19,'Allgemeine Angaben'!$F$50:$M$65,16,0),"")</f>
        <v/>
      </c>
      <c r="S19" s="121" t="str">
        <f>IFERROR(HLOOKUP($D19,'Allgemeine Angaben'!$F$50:$M$65,17,0),"")</f>
        <v/>
      </c>
      <c r="T19" s="120" t="str">
        <f>IF(Zusammenfassung!H96="","",Zusammenfassung!H96)</f>
        <v/>
      </c>
      <c r="U19" s="120" t="str">
        <f>IF(Zusammenfassung!J96="","",Zusammenfassung!J96)</f>
        <v/>
      </c>
      <c r="V19" s="120" t="str">
        <f>IF(Zusammenfassung!K96="","",Zusammenfassung!K96)</f>
        <v/>
      </c>
      <c r="W19" s="120" t="str">
        <f t="shared" ca="1" si="3"/>
        <v/>
      </c>
      <c r="X19" s="120" t="str">
        <f t="shared" ca="1" si="49"/>
        <v/>
      </c>
      <c r="Y19" s="120" t="str">
        <f t="shared" ca="1" si="50"/>
        <v/>
      </c>
      <c r="Z19" s="120" t="str">
        <f t="shared" ca="1" si="51"/>
        <v/>
      </c>
      <c r="AA19" s="120" t="str">
        <f t="shared" ca="1" si="52"/>
        <v/>
      </c>
      <c r="AB19" s="120" t="str">
        <f t="shared" ca="1" si="53"/>
        <v/>
      </c>
      <c r="AC19" s="120" t="str">
        <f t="shared" ca="1" si="54"/>
        <v/>
      </c>
      <c r="AD19" s="120" t="str">
        <f t="shared" ca="1" si="55"/>
        <v/>
      </c>
      <c r="AE19" s="120" t="str">
        <f t="shared" ref="AE19:AL19" ca="1" si="59">IF(INDIRECT(ADDRESS(COLUMN(AA18),ROW(Q22),4,1,"2.2.3 Fallzahlen"))="","",INDIRECT(ADDRESS(COLUMN(AA18),ROW(Q22),4,1,"2.2.3 Fallzahlen")))</f>
        <v/>
      </c>
      <c r="AF19" s="120" t="str">
        <f t="shared" ca="1" si="59"/>
        <v/>
      </c>
      <c r="AG19" s="120" t="str">
        <f t="shared" ca="1" si="59"/>
        <v/>
      </c>
      <c r="AH19" s="120" t="str">
        <f t="shared" ca="1" si="59"/>
        <v/>
      </c>
      <c r="AI19" s="120" t="str">
        <f t="shared" ca="1" si="59"/>
        <v/>
      </c>
      <c r="AJ19" s="120" t="str">
        <f t="shared" ca="1" si="59"/>
        <v/>
      </c>
      <c r="AK19" s="120" t="str">
        <f t="shared" ca="1" si="59"/>
        <v/>
      </c>
      <c r="AL19" s="120" t="str">
        <f t="shared" ca="1" si="59"/>
        <v/>
      </c>
      <c r="AM19" s="120" t="str">
        <f t="shared" ref="AM19:AP19" ca="1" si="60">IF(INDIRECT(ADDRESS(COLUMN(BL18),ROW(Y22),4,1,"2.2.3 Fallzahlen"))="","",INDIRECT(ADDRESS(COLUMN(BL18),ROW(Y22),4,1,"2.2.3 Fallzahlen")))</f>
        <v/>
      </c>
      <c r="AN19" s="120" t="str">
        <f t="shared" ca="1" si="60"/>
        <v/>
      </c>
      <c r="AO19" s="120" t="str">
        <f t="shared" ca="1" si="60"/>
        <v/>
      </c>
      <c r="AP19" s="120" t="str">
        <f t="shared" ca="1" si="60"/>
        <v/>
      </c>
      <c r="AQ19" s="120" t="str">
        <f t="shared" ref="AQ19:AX19" ca="1" si="61">IF(INDIRECT(ADDRESS(COLUMN(BU18),ROW(AC22),4,1,"2.2.3 Fallzahlen"))="","",INDIRECT(ADDRESS(COLUMN(BU18),ROW(AC22),4,1,"2.2.3 Fallzahlen")))</f>
        <v/>
      </c>
      <c r="AR19" s="120" t="str">
        <f t="shared" ca="1" si="61"/>
        <v/>
      </c>
      <c r="AS19" s="120" t="str">
        <f t="shared" ca="1" si="61"/>
        <v/>
      </c>
      <c r="AT19" s="120" t="str">
        <f t="shared" ca="1" si="61"/>
        <v/>
      </c>
      <c r="AU19" s="120" t="str">
        <f t="shared" ca="1" si="61"/>
        <v/>
      </c>
      <c r="AV19" s="120" t="str">
        <f t="shared" ca="1" si="61"/>
        <v/>
      </c>
      <c r="AW19" s="120" t="str">
        <f t="shared" ca="1" si="61"/>
        <v/>
      </c>
      <c r="AX19" s="120" t="str">
        <f t="shared" ca="1" si="61"/>
        <v/>
      </c>
      <c r="AY19" s="120" t="str">
        <f>IFERROR(HLOOKUP($D19,'Allgemeine Angaben'!$F$50:$M$65,8,0),"")</f>
        <v/>
      </c>
      <c r="AZ19" s="120" t="str">
        <f>IFERROR(HLOOKUP($D19,'Allgemeine Angaben'!$F$50:$M$65,7,0),"")</f>
        <v/>
      </c>
      <c r="BA19" s="120" t="str">
        <f>IFERROR(HLOOKUP($D19,'Allgemeine Angaben'!$F$50:$M$65,6,0),"")</f>
        <v/>
      </c>
      <c r="BB19" s="120" t="str">
        <f>IFERROR(HLOOKUP($D19,'Allgemeine Angaben'!$F$50:$M$65,5,0),"")</f>
        <v/>
      </c>
      <c r="BC19" s="120" t="str">
        <f>IFERROR(HLOOKUP($D19,'Allgemeine Angaben'!$F$50:$M$65,4,0),"")</f>
        <v/>
      </c>
      <c r="BD19" s="120" t="str">
        <f>IFERROR(HLOOKUP($D19,'Allgemeine Angaben'!$F$50:$M$65,3,0),"")</f>
        <v/>
      </c>
      <c r="BE19" s="120" t="str">
        <f>IFERROR(HLOOKUP($D19,'Allgemeine Angaben'!$F$50:$M$65,2,0),"")</f>
        <v/>
      </c>
    </row>
    <row r="20" spans="1:57" x14ac:dyDescent="0.2">
      <c r="A20" s="120" t="str">
        <f>IF('Allgemeine Angaben'!$M$4="","",'Allgemeine Angaben'!$M$4)</f>
        <v/>
      </c>
      <c r="B20" s="120" t="str">
        <f>IF('Allgemeine Angaben'!$E$6="","",'Allgemeine Angaben'!$E$6)</f>
        <v/>
      </c>
      <c r="C20" s="120">
        <f>'Allgemeine Angaben'!O37</f>
        <v>19</v>
      </c>
      <c r="D20" s="120" t="str">
        <f>IF('Allgemeine Angaben'!E37="","",'Allgemeine Angaben'!E37)</f>
        <v/>
      </c>
      <c r="E20" s="120" t="str">
        <f>IF('Allgemeine Angaben'!G37="","",'Allgemeine Angaben'!G37)</f>
        <v/>
      </c>
      <c r="F20" s="120" t="str">
        <f>IF('Allgemeine Angaben'!H37="","",'Allgemeine Angaben'!H37)</f>
        <v/>
      </c>
      <c r="G20" s="120" t="str">
        <f>IF('Allgemeine Angaben'!I37="","",'Allgemeine Angaben'!I37)</f>
        <v/>
      </c>
      <c r="H20" s="120" t="str">
        <f>IF('Allgemeine Angaben'!J37="","",'Allgemeine Angaben'!J37)</f>
        <v/>
      </c>
      <c r="I20" s="120" t="str">
        <f>IF('Allgemeine Angaben'!L37="","",'Allgemeine Angaben'!L37)</f>
        <v/>
      </c>
      <c r="J20" s="120" t="str">
        <f>IF(D20&lt;&gt;"",'Allgemeine Angaben'!$L$46,"")</f>
        <v/>
      </c>
      <c r="K20" s="121" t="str">
        <f>IFERROR(HLOOKUP($D20,'Allgemeine Angaben'!$F$50:$M$65,9,0),"")</f>
        <v/>
      </c>
      <c r="L20" s="121" t="str">
        <f>IFERROR(HLOOKUP($D20,'Allgemeine Angaben'!$F$50:$M$65,10,0),"")</f>
        <v/>
      </c>
      <c r="M20" s="121" t="str">
        <f>IFERROR(HLOOKUP($D20,'Allgemeine Angaben'!$F$50:$M$65,11,0),"")</f>
        <v/>
      </c>
      <c r="N20" s="121" t="str">
        <f>IFERROR(HLOOKUP($D20,'Allgemeine Angaben'!$F$50:$M$65,12,0),"")</f>
        <v/>
      </c>
      <c r="O20" s="121" t="str">
        <f>IFERROR(HLOOKUP($D20,'Allgemeine Angaben'!$F$50:$M$65,13,0),"")</f>
        <v/>
      </c>
      <c r="P20" s="121" t="str">
        <f>IFERROR(HLOOKUP($D20,'Allgemeine Angaben'!$F$50:$M$65,14,0),"")</f>
        <v/>
      </c>
      <c r="Q20" s="121" t="str">
        <f>IFERROR(HLOOKUP($D20,'Allgemeine Angaben'!$F$50:$M$65,15,0),"")</f>
        <v/>
      </c>
      <c r="R20" s="121" t="str">
        <f>IFERROR(HLOOKUP($D20,'Allgemeine Angaben'!$F$50:$M$65,16,0),"")</f>
        <v/>
      </c>
      <c r="S20" s="121" t="str">
        <f>IFERROR(HLOOKUP($D20,'Allgemeine Angaben'!$F$50:$M$65,17,0),"")</f>
        <v/>
      </c>
      <c r="T20" s="120" t="str">
        <f>IF(Zusammenfassung!H97="","",Zusammenfassung!H97)</f>
        <v/>
      </c>
      <c r="U20" s="120" t="str">
        <f>IF(Zusammenfassung!J97="","",Zusammenfassung!J97)</f>
        <v/>
      </c>
      <c r="V20" s="120" t="str">
        <f>IF(Zusammenfassung!K97="","",Zusammenfassung!K97)</f>
        <v/>
      </c>
      <c r="W20" s="120" t="str">
        <f t="shared" ca="1" si="3"/>
        <v/>
      </c>
      <c r="X20" s="120" t="str">
        <f t="shared" ca="1" si="49"/>
        <v/>
      </c>
      <c r="Y20" s="120" t="str">
        <f t="shared" ca="1" si="50"/>
        <v/>
      </c>
      <c r="Z20" s="120" t="str">
        <f t="shared" ca="1" si="51"/>
        <v/>
      </c>
      <c r="AA20" s="120" t="str">
        <f t="shared" ca="1" si="52"/>
        <v/>
      </c>
      <c r="AB20" s="120" t="str">
        <f t="shared" ca="1" si="53"/>
        <v/>
      </c>
      <c r="AC20" s="120" t="str">
        <f t="shared" ca="1" si="54"/>
        <v/>
      </c>
      <c r="AD20" s="120" t="str">
        <f t="shared" ca="1" si="55"/>
        <v/>
      </c>
      <c r="AE20" s="120" t="str">
        <f t="shared" ref="AE20:AL20" ca="1" si="62">IF(INDIRECT(ADDRESS(COLUMN(AA19),ROW(Q23),4,1,"2.2.3 Fallzahlen"))="","",INDIRECT(ADDRESS(COLUMN(AA19),ROW(Q23),4,1,"2.2.3 Fallzahlen")))</f>
        <v/>
      </c>
      <c r="AF20" s="120" t="str">
        <f t="shared" ca="1" si="62"/>
        <v/>
      </c>
      <c r="AG20" s="120" t="str">
        <f t="shared" ca="1" si="62"/>
        <v/>
      </c>
      <c r="AH20" s="120" t="str">
        <f t="shared" ca="1" si="62"/>
        <v/>
      </c>
      <c r="AI20" s="120" t="str">
        <f t="shared" ca="1" si="62"/>
        <v/>
      </c>
      <c r="AJ20" s="120" t="str">
        <f t="shared" ca="1" si="62"/>
        <v/>
      </c>
      <c r="AK20" s="120" t="str">
        <f t="shared" ca="1" si="62"/>
        <v/>
      </c>
      <c r="AL20" s="120" t="str">
        <f t="shared" ca="1" si="62"/>
        <v/>
      </c>
      <c r="AM20" s="120" t="str">
        <f t="shared" ref="AM20:AP20" ca="1" si="63">IF(INDIRECT(ADDRESS(COLUMN(BL19),ROW(Y23),4,1,"2.2.3 Fallzahlen"))="","",INDIRECT(ADDRESS(COLUMN(BL19),ROW(Y23),4,1,"2.2.3 Fallzahlen")))</f>
        <v/>
      </c>
      <c r="AN20" s="120" t="str">
        <f t="shared" ca="1" si="63"/>
        <v/>
      </c>
      <c r="AO20" s="120" t="str">
        <f t="shared" ca="1" si="63"/>
        <v/>
      </c>
      <c r="AP20" s="120" t="str">
        <f t="shared" ca="1" si="63"/>
        <v/>
      </c>
      <c r="AQ20" s="120" t="str">
        <f t="shared" ref="AQ20:AX20" ca="1" si="64">IF(INDIRECT(ADDRESS(COLUMN(BU19),ROW(AC23),4,1,"2.2.3 Fallzahlen"))="","",INDIRECT(ADDRESS(COLUMN(BU19),ROW(AC23),4,1,"2.2.3 Fallzahlen")))</f>
        <v/>
      </c>
      <c r="AR20" s="120" t="str">
        <f t="shared" ca="1" si="64"/>
        <v/>
      </c>
      <c r="AS20" s="120" t="str">
        <f t="shared" ca="1" si="64"/>
        <v/>
      </c>
      <c r="AT20" s="120" t="str">
        <f t="shared" ca="1" si="64"/>
        <v/>
      </c>
      <c r="AU20" s="120" t="str">
        <f t="shared" ca="1" si="64"/>
        <v/>
      </c>
      <c r="AV20" s="120" t="str">
        <f t="shared" ca="1" si="64"/>
        <v/>
      </c>
      <c r="AW20" s="120" t="str">
        <f t="shared" ca="1" si="64"/>
        <v/>
      </c>
      <c r="AX20" s="120" t="str">
        <f t="shared" ca="1" si="64"/>
        <v/>
      </c>
      <c r="AY20" s="120" t="str">
        <f>IFERROR(HLOOKUP($D20,'Allgemeine Angaben'!$F$50:$M$65,8,0),"")</f>
        <v/>
      </c>
      <c r="AZ20" s="120" t="str">
        <f>IFERROR(HLOOKUP($D20,'Allgemeine Angaben'!$F$50:$M$65,7,0),"")</f>
        <v/>
      </c>
      <c r="BA20" s="120" t="str">
        <f>IFERROR(HLOOKUP($D20,'Allgemeine Angaben'!$F$50:$M$65,6,0),"")</f>
        <v/>
      </c>
      <c r="BB20" s="120" t="str">
        <f>IFERROR(HLOOKUP($D20,'Allgemeine Angaben'!$F$50:$M$65,5,0),"")</f>
        <v/>
      </c>
      <c r="BC20" s="120" t="str">
        <f>IFERROR(HLOOKUP($D20,'Allgemeine Angaben'!$F$50:$M$65,4,0),"")</f>
        <v/>
      </c>
      <c r="BD20" s="120" t="str">
        <f>IFERROR(HLOOKUP($D20,'Allgemeine Angaben'!$F$50:$M$65,3,0),"")</f>
        <v/>
      </c>
      <c r="BE20" s="120" t="str">
        <f>IFERROR(HLOOKUP($D20,'Allgemeine Angaben'!$F$50:$M$65,2,0),"")</f>
        <v/>
      </c>
    </row>
    <row r="21" spans="1:57" x14ac:dyDescent="0.2">
      <c r="A21" s="120" t="str">
        <f>IF('Allgemeine Angaben'!$M$4="","",'Allgemeine Angaben'!$M$4)</f>
        <v/>
      </c>
      <c r="B21" s="120" t="str">
        <f>IF('Allgemeine Angaben'!$E$6="","",'Allgemeine Angaben'!$E$6)</f>
        <v/>
      </c>
      <c r="C21" s="120">
        <f>'Allgemeine Angaben'!O38</f>
        <v>20</v>
      </c>
      <c r="D21" s="120" t="str">
        <f>IF('Allgemeine Angaben'!E38="","",'Allgemeine Angaben'!E38)</f>
        <v/>
      </c>
      <c r="E21" s="120" t="str">
        <f>IF('Allgemeine Angaben'!G38="","",'Allgemeine Angaben'!G38)</f>
        <v/>
      </c>
      <c r="F21" s="120" t="str">
        <f>IF('Allgemeine Angaben'!H38="","",'Allgemeine Angaben'!H38)</f>
        <v/>
      </c>
      <c r="G21" s="120" t="str">
        <f>IF('Allgemeine Angaben'!I38="","",'Allgemeine Angaben'!I38)</f>
        <v/>
      </c>
      <c r="H21" s="120" t="str">
        <f>IF('Allgemeine Angaben'!J38="","",'Allgemeine Angaben'!J38)</f>
        <v/>
      </c>
      <c r="I21" s="120" t="str">
        <f>IF('Allgemeine Angaben'!L38="","",'Allgemeine Angaben'!L38)</f>
        <v/>
      </c>
      <c r="J21" s="120" t="str">
        <f>IF(D21&lt;&gt;"",'Allgemeine Angaben'!$L$46,"")</f>
        <v/>
      </c>
      <c r="K21" s="121" t="str">
        <f>IFERROR(HLOOKUP($D21,'Allgemeine Angaben'!$F$50:$M$65,9,0),"")</f>
        <v/>
      </c>
      <c r="L21" s="121" t="str">
        <f>IFERROR(HLOOKUP($D21,'Allgemeine Angaben'!$F$50:$M$65,10,0),"")</f>
        <v/>
      </c>
      <c r="M21" s="121" t="str">
        <f>IFERROR(HLOOKUP($D21,'Allgemeine Angaben'!$F$50:$M$65,11,0),"")</f>
        <v/>
      </c>
      <c r="N21" s="121" t="str">
        <f>IFERROR(HLOOKUP($D21,'Allgemeine Angaben'!$F$50:$M$65,12,0),"")</f>
        <v/>
      </c>
      <c r="O21" s="121" t="str">
        <f>IFERROR(HLOOKUP($D21,'Allgemeine Angaben'!$F$50:$M$65,13,0),"")</f>
        <v/>
      </c>
      <c r="P21" s="121" t="str">
        <f>IFERROR(HLOOKUP($D21,'Allgemeine Angaben'!$F$50:$M$65,14,0),"")</f>
        <v/>
      </c>
      <c r="Q21" s="121" t="str">
        <f>IFERROR(HLOOKUP($D21,'Allgemeine Angaben'!$F$50:$M$65,15,0),"")</f>
        <v/>
      </c>
      <c r="R21" s="121" t="str">
        <f>IFERROR(HLOOKUP($D21,'Allgemeine Angaben'!$F$50:$M$65,16,0),"")</f>
        <v/>
      </c>
      <c r="S21" s="121" t="str">
        <f>IFERROR(HLOOKUP($D21,'Allgemeine Angaben'!$F$50:$M$65,17,0),"")</f>
        <v/>
      </c>
      <c r="T21" s="120" t="str">
        <f>IF(Zusammenfassung!H98="","",Zusammenfassung!H98)</f>
        <v/>
      </c>
      <c r="U21" s="120" t="str">
        <f>IF(Zusammenfassung!J98="","",Zusammenfassung!J98)</f>
        <v/>
      </c>
      <c r="V21" s="120" t="str">
        <f>IF(Zusammenfassung!K98="","",Zusammenfassung!K98)</f>
        <v/>
      </c>
      <c r="W21" s="120" t="str">
        <f t="shared" ca="1" si="3"/>
        <v/>
      </c>
      <c r="X21" s="120" t="str">
        <f t="shared" ca="1" si="49"/>
        <v/>
      </c>
      <c r="Y21" s="120" t="str">
        <f t="shared" ca="1" si="50"/>
        <v/>
      </c>
      <c r="Z21" s="120" t="str">
        <f t="shared" ca="1" si="51"/>
        <v/>
      </c>
      <c r="AA21" s="120" t="str">
        <f t="shared" ca="1" si="52"/>
        <v/>
      </c>
      <c r="AB21" s="120" t="str">
        <f t="shared" ca="1" si="53"/>
        <v/>
      </c>
      <c r="AC21" s="120" t="str">
        <f t="shared" ca="1" si="54"/>
        <v/>
      </c>
      <c r="AD21" s="120" t="str">
        <f t="shared" ca="1" si="55"/>
        <v/>
      </c>
      <c r="AE21" s="120" t="str">
        <f t="shared" ref="AE21:AL21" ca="1" si="65">IF(INDIRECT(ADDRESS(COLUMN(AA20),ROW(Q24),4,1,"2.2.3 Fallzahlen"))="","",INDIRECT(ADDRESS(COLUMN(AA20),ROW(Q24),4,1,"2.2.3 Fallzahlen")))</f>
        <v/>
      </c>
      <c r="AF21" s="120" t="str">
        <f t="shared" ca="1" si="65"/>
        <v/>
      </c>
      <c r="AG21" s="120" t="str">
        <f t="shared" ca="1" si="65"/>
        <v/>
      </c>
      <c r="AH21" s="120" t="str">
        <f t="shared" ca="1" si="65"/>
        <v/>
      </c>
      <c r="AI21" s="120" t="str">
        <f t="shared" ca="1" si="65"/>
        <v/>
      </c>
      <c r="AJ21" s="120" t="str">
        <f t="shared" ca="1" si="65"/>
        <v/>
      </c>
      <c r="AK21" s="120" t="str">
        <f t="shared" ca="1" si="65"/>
        <v/>
      </c>
      <c r="AL21" s="120" t="str">
        <f t="shared" ca="1" si="65"/>
        <v/>
      </c>
      <c r="AM21" s="120" t="str">
        <f t="shared" ref="AM21:AP21" ca="1" si="66">IF(INDIRECT(ADDRESS(COLUMN(BL20),ROW(Y24),4,1,"2.2.3 Fallzahlen"))="","",INDIRECT(ADDRESS(COLUMN(BL20),ROW(Y24),4,1,"2.2.3 Fallzahlen")))</f>
        <v/>
      </c>
      <c r="AN21" s="120" t="str">
        <f t="shared" ca="1" si="66"/>
        <v/>
      </c>
      <c r="AO21" s="120" t="str">
        <f t="shared" ca="1" si="66"/>
        <v/>
      </c>
      <c r="AP21" s="120" t="str">
        <f t="shared" ca="1" si="66"/>
        <v/>
      </c>
      <c r="AQ21" s="120" t="str">
        <f t="shared" ref="AQ21:AX21" ca="1" si="67">IF(INDIRECT(ADDRESS(COLUMN(BU20),ROW(AC24),4,1,"2.2.3 Fallzahlen"))="","",INDIRECT(ADDRESS(COLUMN(BU20),ROW(AC24),4,1,"2.2.3 Fallzahlen")))</f>
        <v/>
      </c>
      <c r="AR21" s="120" t="str">
        <f t="shared" ca="1" si="67"/>
        <v/>
      </c>
      <c r="AS21" s="120" t="str">
        <f t="shared" ca="1" si="67"/>
        <v/>
      </c>
      <c r="AT21" s="120" t="str">
        <f t="shared" ca="1" si="67"/>
        <v/>
      </c>
      <c r="AU21" s="120" t="str">
        <f t="shared" ca="1" si="67"/>
        <v/>
      </c>
      <c r="AV21" s="120" t="str">
        <f t="shared" ca="1" si="67"/>
        <v/>
      </c>
      <c r="AW21" s="120" t="str">
        <f t="shared" ca="1" si="67"/>
        <v/>
      </c>
      <c r="AX21" s="120" t="str">
        <f t="shared" ca="1" si="67"/>
        <v/>
      </c>
      <c r="AY21" s="120" t="str">
        <f>IFERROR(HLOOKUP($D21,'Allgemeine Angaben'!$F$50:$M$65,8,0),"")</f>
        <v/>
      </c>
      <c r="AZ21" s="120" t="str">
        <f>IFERROR(HLOOKUP($D21,'Allgemeine Angaben'!$F$50:$M$65,7,0),"")</f>
        <v/>
      </c>
      <c r="BA21" s="120" t="str">
        <f>IFERROR(HLOOKUP($D21,'Allgemeine Angaben'!$F$50:$M$65,6,0),"")</f>
        <v/>
      </c>
      <c r="BB21" s="120" t="str">
        <f>IFERROR(HLOOKUP($D21,'Allgemeine Angaben'!$F$50:$M$65,5,0),"")</f>
        <v/>
      </c>
      <c r="BC21" s="120" t="str">
        <f>IFERROR(HLOOKUP($D21,'Allgemeine Angaben'!$F$50:$M$65,4,0),"")</f>
        <v/>
      </c>
      <c r="BD21" s="120" t="str">
        <f>IFERROR(HLOOKUP($D21,'Allgemeine Angaben'!$F$50:$M$65,3,0),"")</f>
        <v/>
      </c>
      <c r="BE21" s="120" t="str">
        <f>IFERROR(HLOOKUP($D21,'Allgemeine Angaben'!$F$50:$M$65,2,0),"")</f>
        <v/>
      </c>
    </row>
    <row r="22" spans="1:57" x14ac:dyDescent="0.2">
      <c r="A22" s="120" t="str">
        <f>IF('Allgemeine Angaben'!$M$4="","",'Allgemeine Angaben'!$M$4)</f>
        <v/>
      </c>
      <c r="B22" s="120" t="str">
        <f>IF('Allgemeine Angaben'!$E$6="","",'Allgemeine Angaben'!$E$6)</f>
        <v/>
      </c>
      <c r="C22" s="120">
        <f>'Allgemeine Angaben'!O39</f>
        <v>21</v>
      </c>
      <c r="D22" s="120" t="str">
        <f>IF('Allgemeine Angaben'!E39="","",'Allgemeine Angaben'!E39)</f>
        <v/>
      </c>
      <c r="E22" s="120" t="str">
        <f>IF('Allgemeine Angaben'!G39="","",'Allgemeine Angaben'!G39)</f>
        <v/>
      </c>
      <c r="F22" s="120" t="str">
        <f>IF('Allgemeine Angaben'!H39="","",'Allgemeine Angaben'!H39)</f>
        <v/>
      </c>
      <c r="G22" s="120" t="str">
        <f>IF('Allgemeine Angaben'!I39="","",'Allgemeine Angaben'!I39)</f>
        <v/>
      </c>
      <c r="H22" s="120" t="str">
        <f>IF('Allgemeine Angaben'!J39="","",'Allgemeine Angaben'!J39)</f>
        <v/>
      </c>
      <c r="I22" s="120" t="str">
        <f>IF('Allgemeine Angaben'!L39="","",'Allgemeine Angaben'!L39)</f>
        <v/>
      </c>
      <c r="J22" s="120" t="str">
        <f>IF(D22&lt;&gt;"",'Allgemeine Angaben'!$L$46,"")</f>
        <v/>
      </c>
      <c r="K22" s="121" t="str">
        <f>IFERROR(HLOOKUP($D22,'Allgemeine Angaben'!$F$50:$M$65,9,0),"")</f>
        <v/>
      </c>
      <c r="L22" s="121" t="str">
        <f>IFERROR(HLOOKUP($D22,'Allgemeine Angaben'!$F$50:$M$65,10,0),"")</f>
        <v/>
      </c>
      <c r="M22" s="121" t="str">
        <f>IFERROR(HLOOKUP($D22,'Allgemeine Angaben'!$F$50:$M$65,11,0),"")</f>
        <v/>
      </c>
      <c r="N22" s="121" t="str">
        <f>IFERROR(HLOOKUP($D22,'Allgemeine Angaben'!$F$50:$M$65,12,0),"")</f>
        <v/>
      </c>
      <c r="O22" s="121" t="str">
        <f>IFERROR(HLOOKUP($D22,'Allgemeine Angaben'!$F$50:$M$65,13,0),"")</f>
        <v/>
      </c>
      <c r="P22" s="121" t="str">
        <f>IFERROR(HLOOKUP($D22,'Allgemeine Angaben'!$F$50:$M$65,14,0),"")</f>
        <v/>
      </c>
      <c r="Q22" s="121" t="str">
        <f>IFERROR(HLOOKUP($D22,'Allgemeine Angaben'!$F$50:$M$65,15,0),"")</f>
        <v/>
      </c>
      <c r="R22" s="121" t="str">
        <f>IFERROR(HLOOKUP($D22,'Allgemeine Angaben'!$F$50:$M$65,16,0),"")</f>
        <v/>
      </c>
      <c r="S22" s="121" t="str">
        <f>IFERROR(HLOOKUP($D22,'Allgemeine Angaben'!$F$50:$M$65,17,0),"")</f>
        <v/>
      </c>
      <c r="T22" s="120" t="str">
        <f>IF(Zusammenfassung!H99="","",Zusammenfassung!H99)</f>
        <v/>
      </c>
      <c r="U22" s="120" t="str">
        <f>IF(Zusammenfassung!J99="","",Zusammenfassung!J99)</f>
        <v/>
      </c>
      <c r="V22" s="120" t="str">
        <f>IF(Zusammenfassung!K99="","",Zusammenfassung!K99)</f>
        <v/>
      </c>
      <c r="W22" s="120" t="str">
        <f t="shared" ca="1" si="3"/>
        <v/>
      </c>
      <c r="X22" s="120" t="str">
        <f t="shared" ca="1" si="49"/>
        <v/>
      </c>
      <c r="Y22" s="120" t="str">
        <f t="shared" ca="1" si="50"/>
        <v/>
      </c>
      <c r="Z22" s="120" t="str">
        <f t="shared" ca="1" si="51"/>
        <v/>
      </c>
      <c r="AA22" s="120" t="str">
        <f t="shared" ca="1" si="52"/>
        <v/>
      </c>
      <c r="AB22" s="120" t="str">
        <f t="shared" ca="1" si="53"/>
        <v/>
      </c>
      <c r="AC22" s="120" t="str">
        <f t="shared" ca="1" si="54"/>
        <v/>
      </c>
      <c r="AD22" s="120" t="str">
        <f t="shared" ca="1" si="55"/>
        <v/>
      </c>
      <c r="AE22" s="120" t="str">
        <f t="shared" ref="AE22:AL22" ca="1" si="68">IF(INDIRECT(ADDRESS(COLUMN(AA21),ROW(Q25),4,1,"2.2.3 Fallzahlen"))="","",INDIRECT(ADDRESS(COLUMN(AA21),ROW(Q25),4,1,"2.2.3 Fallzahlen")))</f>
        <v/>
      </c>
      <c r="AF22" s="120" t="str">
        <f t="shared" ca="1" si="68"/>
        <v/>
      </c>
      <c r="AG22" s="120" t="str">
        <f t="shared" ca="1" si="68"/>
        <v/>
      </c>
      <c r="AH22" s="120" t="str">
        <f t="shared" ca="1" si="68"/>
        <v/>
      </c>
      <c r="AI22" s="120" t="str">
        <f t="shared" ca="1" si="68"/>
        <v/>
      </c>
      <c r="AJ22" s="120" t="str">
        <f t="shared" ca="1" si="68"/>
        <v/>
      </c>
      <c r="AK22" s="120" t="str">
        <f t="shared" ca="1" si="68"/>
        <v/>
      </c>
      <c r="AL22" s="120" t="str">
        <f t="shared" ca="1" si="68"/>
        <v/>
      </c>
      <c r="AM22" s="120" t="str">
        <f t="shared" ref="AM22:AP22" ca="1" si="69">IF(INDIRECT(ADDRESS(COLUMN(BL21),ROW(Y25),4,1,"2.2.3 Fallzahlen"))="","",INDIRECT(ADDRESS(COLUMN(BL21),ROW(Y25),4,1,"2.2.3 Fallzahlen")))</f>
        <v/>
      </c>
      <c r="AN22" s="120" t="str">
        <f t="shared" ca="1" si="69"/>
        <v/>
      </c>
      <c r="AO22" s="120" t="str">
        <f t="shared" ca="1" si="69"/>
        <v/>
      </c>
      <c r="AP22" s="120" t="str">
        <f t="shared" ca="1" si="69"/>
        <v/>
      </c>
      <c r="AQ22" s="120" t="str">
        <f t="shared" ref="AQ22:AX22" ca="1" si="70">IF(INDIRECT(ADDRESS(COLUMN(BU21),ROW(AC25),4,1,"2.2.3 Fallzahlen"))="","",INDIRECT(ADDRESS(COLUMN(BU21),ROW(AC25),4,1,"2.2.3 Fallzahlen")))</f>
        <v/>
      </c>
      <c r="AR22" s="120" t="str">
        <f t="shared" ca="1" si="70"/>
        <v/>
      </c>
      <c r="AS22" s="120" t="str">
        <f t="shared" ca="1" si="70"/>
        <v/>
      </c>
      <c r="AT22" s="120" t="str">
        <f t="shared" ca="1" si="70"/>
        <v/>
      </c>
      <c r="AU22" s="120" t="str">
        <f t="shared" ca="1" si="70"/>
        <v/>
      </c>
      <c r="AV22" s="120" t="str">
        <f t="shared" ca="1" si="70"/>
        <v/>
      </c>
      <c r="AW22" s="120" t="str">
        <f t="shared" ca="1" si="70"/>
        <v/>
      </c>
      <c r="AX22" s="120" t="str">
        <f t="shared" ca="1" si="70"/>
        <v/>
      </c>
      <c r="AY22" s="120" t="str">
        <f>IFERROR(HLOOKUP($D22,'Allgemeine Angaben'!$F$50:$M$65,8,0),"")</f>
        <v/>
      </c>
      <c r="AZ22" s="120" t="str">
        <f>IFERROR(HLOOKUP($D22,'Allgemeine Angaben'!$F$50:$M$65,7,0),"")</f>
        <v/>
      </c>
      <c r="BA22" s="120" t="str">
        <f>IFERROR(HLOOKUP($D22,'Allgemeine Angaben'!$F$50:$M$65,6,0),"")</f>
        <v/>
      </c>
      <c r="BB22" s="120" t="str">
        <f>IFERROR(HLOOKUP($D22,'Allgemeine Angaben'!$F$50:$M$65,5,0),"")</f>
        <v/>
      </c>
      <c r="BC22" s="120" t="str">
        <f>IFERROR(HLOOKUP($D22,'Allgemeine Angaben'!$F$50:$M$65,4,0),"")</f>
        <v/>
      </c>
      <c r="BD22" s="120" t="str">
        <f>IFERROR(HLOOKUP($D22,'Allgemeine Angaben'!$F$50:$M$65,3,0),"")</f>
        <v/>
      </c>
      <c r="BE22" s="120" t="str">
        <f>IFERROR(HLOOKUP($D22,'Allgemeine Angaben'!$F$50:$M$65,2,0),"")</f>
        <v/>
      </c>
    </row>
    <row r="23" spans="1:57" x14ac:dyDescent="0.2">
      <c r="A23" s="120" t="str">
        <f>IF('Allgemeine Angaben'!$M$4="","",'Allgemeine Angaben'!$M$4)</f>
        <v/>
      </c>
      <c r="B23" s="120" t="str">
        <f>IF('Allgemeine Angaben'!$E$6="","",'Allgemeine Angaben'!$E$6)</f>
        <v/>
      </c>
      <c r="C23" s="120">
        <f>'Allgemeine Angaben'!O40</f>
        <v>22</v>
      </c>
      <c r="D23" s="120" t="str">
        <f>IF('Allgemeine Angaben'!E40="","",'Allgemeine Angaben'!E40)</f>
        <v/>
      </c>
      <c r="E23" s="120" t="str">
        <f>IF('Allgemeine Angaben'!G40="","",'Allgemeine Angaben'!G40)</f>
        <v/>
      </c>
      <c r="F23" s="120" t="str">
        <f>IF('Allgemeine Angaben'!H40="","",'Allgemeine Angaben'!H40)</f>
        <v/>
      </c>
      <c r="G23" s="120" t="str">
        <f>IF('Allgemeine Angaben'!I40="","",'Allgemeine Angaben'!I40)</f>
        <v/>
      </c>
      <c r="H23" s="120" t="str">
        <f>IF('Allgemeine Angaben'!J40="","",'Allgemeine Angaben'!J40)</f>
        <v/>
      </c>
      <c r="I23" s="120" t="str">
        <f>IF('Allgemeine Angaben'!L40="","",'Allgemeine Angaben'!L40)</f>
        <v/>
      </c>
      <c r="J23" s="120" t="str">
        <f>IF(D23&lt;&gt;"",'Allgemeine Angaben'!$L$46,"")</f>
        <v/>
      </c>
      <c r="K23" s="121" t="str">
        <f>IFERROR(HLOOKUP($D23,'Allgemeine Angaben'!$F$50:$M$65,9,0),"")</f>
        <v/>
      </c>
      <c r="L23" s="121" t="str">
        <f>IFERROR(HLOOKUP($D23,'Allgemeine Angaben'!$F$50:$M$65,10,0),"")</f>
        <v/>
      </c>
      <c r="M23" s="121" t="str">
        <f>IFERROR(HLOOKUP($D23,'Allgemeine Angaben'!$F$50:$M$65,11,0),"")</f>
        <v/>
      </c>
      <c r="N23" s="121" t="str">
        <f>IFERROR(HLOOKUP($D23,'Allgemeine Angaben'!$F$50:$M$65,12,0),"")</f>
        <v/>
      </c>
      <c r="O23" s="121" t="str">
        <f>IFERROR(HLOOKUP($D23,'Allgemeine Angaben'!$F$50:$M$65,13,0),"")</f>
        <v/>
      </c>
      <c r="P23" s="121" t="str">
        <f>IFERROR(HLOOKUP($D23,'Allgemeine Angaben'!$F$50:$M$65,14,0),"")</f>
        <v/>
      </c>
      <c r="Q23" s="121" t="str">
        <f>IFERROR(HLOOKUP($D23,'Allgemeine Angaben'!$F$50:$M$65,15,0),"")</f>
        <v/>
      </c>
      <c r="R23" s="121" t="str">
        <f>IFERROR(HLOOKUP($D23,'Allgemeine Angaben'!$F$50:$M$65,16,0),"")</f>
        <v/>
      </c>
      <c r="S23" s="121" t="str">
        <f>IFERROR(HLOOKUP($D23,'Allgemeine Angaben'!$F$50:$M$65,17,0),"")</f>
        <v/>
      </c>
      <c r="T23" s="120" t="str">
        <f>IF(Zusammenfassung!H100="","",Zusammenfassung!H100)</f>
        <v/>
      </c>
      <c r="U23" s="120" t="str">
        <f>IF(Zusammenfassung!J100="","",Zusammenfassung!J100)</f>
        <v/>
      </c>
      <c r="V23" s="120" t="str">
        <f>IF(Zusammenfassung!K100="","",Zusammenfassung!K100)</f>
        <v/>
      </c>
      <c r="W23" s="120" t="str">
        <f t="shared" ca="1" si="3"/>
        <v/>
      </c>
      <c r="X23" s="120" t="str">
        <f t="shared" ca="1" si="49"/>
        <v/>
      </c>
      <c r="Y23" s="120" t="str">
        <f t="shared" ca="1" si="50"/>
        <v/>
      </c>
      <c r="Z23" s="120" t="str">
        <f t="shared" ca="1" si="51"/>
        <v/>
      </c>
      <c r="AA23" s="120" t="str">
        <f t="shared" ca="1" si="52"/>
        <v/>
      </c>
      <c r="AB23" s="120" t="str">
        <f t="shared" ca="1" si="53"/>
        <v/>
      </c>
      <c r="AC23" s="120" t="str">
        <f t="shared" ca="1" si="54"/>
        <v/>
      </c>
      <c r="AD23" s="120" t="str">
        <f t="shared" ca="1" si="55"/>
        <v/>
      </c>
      <c r="AE23" s="120" t="str">
        <f t="shared" ref="AE23:AL23" ca="1" si="71">IF(INDIRECT(ADDRESS(COLUMN(AA22),ROW(Q26),4,1,"2.2.3 Fallzahlen"))="","",INDIRECT(ADDRESS(COLUMN(AA22),ROW(Q26),4,1,"2.2.3 Fallzahlen")))</f>
        <v/>
      </c>
      <c r="AF23" s="120" t="str">
        <f t="shared" ca="1" si="71"/>
        <v/>
      </c>
      <c r="AG23" s="120" t="str">
        <f t="shared" ca="1" si="71"/>
        <v/>
      </c>
      <c r="AH23" s="120" t="str">
        <f t="shared" ca="1" si="71"/>
        <v/>
      </c>
      <c r="AI23" s="120" t="str">
        <f t="shared" ca="1" si="71"/>
        <v/>
      </c>
      <c r="AJ23" s="120" t="str">
        <f t="shared" ca="1" si="71"/>
        <v/>
      </c>
      <c r="AK23" s="120" t="str">
        <f t="shared" ca="1" si="71"/>
        <v/>
      </c>
      <c r="AL23" s="120" t="str">
        <f t="shared" ca="1" si="71"/>
        <v/>
      </c>
      <c r="AM23" s="120" t="str">
        <f t="shared" ref="AM23:AP23" ca="1" si="72">IF(INDIRECT(ADDRESS(COLUMN(BL22),ROW(Y26),4,1,"2.2.3 Fallzahlen"))="","",INDIRECT(ADDRESS(COLUMN(BL22),ROW(Y26),4,1,"2.2.3 Fallzahlen")))</f>
        <v/>
      </c>
      <c r="AN23" s="120" t="str">
        <f t="shared" ca="1" si="72"/>
        <v/>
      </c>
      <c r="AO23" s="120" t="str">
        <f t="shared" ca="1" si="72"/>
        <v/>
      </c>
      <c r="AP23" s="120" t="str">
        <f t="shared" ca="1" si="72"/>
        <v/>
      </c>
      <c r="AQ23" s="120" t="str">
        <f t="shared" ref="AQ23:AX23" ca="1" si="73">IF(INDIRECT(ADDRESS(COLUMN(BU22),ROW(AC26),4,1,"2.2.3 Fallzahlen"))="","",INDIRECT(ADDRESS(COLUMN(BU22),ROW(AC26),4,1,"2.2.3 Fallzahlen")))</f>
        <v/>
      </c>
      <c r="AR23" s="120" t="str">
        <f t="shared" ca="1" si="73"/>
        <v/>
      </c>
      <c r="AS23" s="120" t="str">
        <f t="shared" ca="1" si="73"/>
        <v/>
      </c>
      <c r="AT23" s="120" t="str">
        <f t="shared" ca="1" si="73"/>
        <v/>
      </c>
      <c r="AU23" s="120" t="str">
        <f t="shared" ca="1" si="73"/>
        <v/>
      </c>
      <c r="AV23" s="120" t="str">
        <f t="shared" ca="1" si="73"/>
        <v/>
      </c>
      <c r="AW23" s="120" t="str">
        <f t="shared" ca="1" si="73"/>
        <v/>
      </c>
      <c r="AX23" s="120" t="str">
        <f t="shared" ca="1" si="73"/>
        <v/>
      </c>
      <c r="AY23" s="120" t="str">
        <f>IFERROR(HLOOKUP($D23,'Allgemeine Angaben'!$F$50:$M$65,8,0),"")</f>
        <v/>
      </c>
      <c r="AZ23" s="120" t="str">
        <f>IFERROR(HLOOKUP($D23,'Allgemeine Angaben'!$F$50:$M$65,7,0),"")</f>
        <v/>
      </c>
      <c r="BA23" s="120" t="str">
        <f>IFERROR(HLOOKUP($D23,'Allgemeine Angaben'!$F$50:$M$65,6,0),"")</f>
        <v/>
      </c>
      <c r="BB23" s="120" t="str">
        <f>IFERROR(HLOOKUP($D23,'Allgemeine Angaben'!$F$50:$M$65,5,0),"")</f>
        <v/>
      </c>
      <c r="BC23" s="120" t="str">
        <f>IFERROR(HLOOKUP($D23,'Allgemeine Angaben'!$F$50:$M$65,4,0),"")</f>
        <v/>
      </c>
      <c r="BD23" s="120" t="str">
        <f>IFERROR(HLOOKUP($D23,'Allgemeine Angaben'!$F$50:$M$65,3,0),"")</f>
        <v/>
      </c>
      <c r="BE23" s="120" t="str">
        <f>IFERROR(HLOOKUP($D23,'Allgemeine Angaben'!$F$50:$M$65,2,0),"")</f>
        <v/>
      </c>
    </row>
    <row r="24" spans="1:57" x14ac:dyDescent="0.2">
      <c r="A24" s="120" t="str">
        <f>IF('Allgemeine Angaben'!$M$4="","",'Allgemeine Angaben'!$M$4)</f>
        <v/>
      </c>
      <c r="B24" s="120" t="str">
        <f>IF('Allgemeine Angaben'!$E$6="","",'Allgemeine Angaben'!$E$6)</f>
        <v/>
      </c>
      <c r="C24" s="120">
        <f>'Allgemeine Angaben'!O41</f>
        <v>23</v>
      </c>
      <c r="D24" s="120" t="str">
        <f>IF('Allgemeine Angaben'!E41="","",'Allgemeine Angaben'!E41)</f>
        <v/>
      </c>
      <c r="E24" s="120" t="str">
        <f>IF('Allgemeine Angaben'!G41="","",'Allgemeine Angaben'!G41)</f>
        <v/>
      </c>
      <c r="F24" s="120" t="str">
        <f>IF('Allgemeine Angaben'!H41="","",'Allgemeine Angaben'!H41)</f>
        <v/>
      </c>
      <c r="G24" s="120" t="str">
        <f>IF('Allgemeine Angaben'!I41="","",'Allgemeine Angaben'!I41)</f>
        <v/>
      </c>
      <c r="H24" s="120" t="str">
        <f>IF('Allgemeine Angaben'!J41="","",'Allgemeine Angaben'!J41)</f>
        <v/>
      </c>
      <c r="I24" s="120" t="str">
        <f>IF('Allgemeine Angaben'!L41="","",'Allgemeine Angaben'!L41)</f>
        <v/>
      </c>
      <c r="J24" s="120" t="str">
        <f>IF(D24&lt;&gt;"",'Allgemeine Angaben'!$L$46,"")</f>
        <v/>
      </c>
      <c r="K24" s="121" t="str">
        <f>IFERROR(HLOOKUP($D24,'Allgemeine Angaben'!$F$50:$M$65,9,0),"")</f>
        <v/>
      </c>
      <c r="L24" s="121" t="str">
        <f>IFERROR(HLOOKUP($D24,'Allgemeine Angaben'!$F$50:$M$65,10,0),"")</f>
        <v/>
      </c>
      <c r="M24" s="121" t="str">
        <f>IFERROR(HLOOKUP($D24,'Allgemeine Angaben'!$F$50:$M$65,11,0),"")</f>
        <v/>
      </c>
      <c r="N24" s="121" t="str">
        <f>IFERROR(HLOOKUP($D24,'Allgemeine Angaben'!$F$50:$M$65,12,0),"")</f>
        <v/>
      </c>
      <c r="O24" s="121" t="str">
        <f>IFERROR(HLOOKUP($D24,'Allgemeine Angaben'!$F$50:$M$65,13,0),"")</f>
        <v/>
      </c>
      <c r="P24" s="121" t="str">
        <f>IFERROR(HLOOKUP($D24,'Allgemeine Angaben'!$F$50:$M$65,14,0),"")</f>
        <v/>
      </c>
      <c r="Q24" s="121" t="str">
        <f>IFERROR(HLOOKUP($D24,'Allgemeine Angaben'!$F$50:$M$65,15,0),"")</f>
        <v/>
      </c>
      <c r="R24" s="121" t="str">
        <f>IFERROR(HLOOKUP($D24,'Allgemeine Angaben'!$F$50:$M$65,16,0),"")</f>
        <v/>
      </c>
      <c r="S24" s="121" t="str">
        <f>IFERROR(HLOOKUP($D24,'Allgemeine Angaben'!$F$50:$M$65,17,0),"")</f>
        <v/>
      </c>
      <c r="T24" s="120" t="str">
        <f>IF(Zusammenfassung!H101="","",Zusammenfassung!H101)</f>
        <v/>
      </c>
      <c r="U24" s="120" t="str">
        <f>IF(Zusammenfassung!J101="","",Zusammenfassung!J101)</f>
        <v/>
      </c>
      <c r="V24" s="120" t="str">
        <f>IF(Zusammenfassung!K101="","",Zusammenfassung!K101)</f>
        <v/>
      </c>
      <c r="W24" s="120" t="str">
        <f t="shared" ca="1" si="3"/>
        <v/>
      </c>
      <c r="X24" s="120" t="str">
        <f t="shared" ca="1" si="49"/>
        <v/>
      </c>
      <c r="Y24" s="120" t="str">
        <f t="shared" ca="1" si="50"/>
        <v/>
      </c>
      <c r="Z24" s="120" t="str">
        <f t="shared" ca="1" si="51"/>
        <v/>
      </c>
      <c r="AA24" s="120" t="str">
        <f t="shared" ca="1" si="52"/>
        <v/>
      </c>
      <c r="AB24" s="120" t="str">
        <f t="shared" ca="1" si="53"/>
        <v/>
      </c>
      <c r="AC24" s="120" t="str">
        <f t="shared" ca="1" si="54"/>
        <v/>
      </c>
      <c r="AD24" s="120" t="str">
        <f t="shared" ca="1" si="55"/>
        <v/>
      </c>
      <c r="AE24" s="120" t="str">
        <f t="shared" ref="AE24:AL24" ca="1" si="74">IF(INDIRECT(ADDRESS(COLUMN(AA23),ROW(Q27),4,1,"2.2.3 Fallzahlen"))="","",INDIRECT(ADDRESS(COLUMN(AA23),ROW(Q27),4,1,"2.2.3 Fallzahlen")))</f>
        <v/>
      </c>
      <c r="AF24" s="120" t="str">
        <f t="shared" ca="1" si="74"/>
        <v/>
      </c>
      <c r="AG24" s="120" t="str">
        <f t="shared" ca="1" si="74"/>
        <v/>
      </c>
      <c r="AH24" s="120" t="str">
        <f t="shared" ca="1" si="74"/>
        <v/>
      </c>
      <c r="AI24" s="120" t="str">
        <f t="shared" ca="1" si="74"/>
        <v/>
      </c>
      <c r="AJ24" s="120" t="str">
        <f t="shared" ca="1" si="74"/>
        <v/>
      </c>
      <c r="AK24" s="120" t="str">
        <f t="shared" ca="1" si="74"/>
        <v/>
      </c>
      <c r="AL24" s="120" t="str">
        <f t="shared" ca="1" si="74"/>
        <v/>
      </c>
      <c r="AM24" s="120" t="str">
        <f t="shared" ref="AM24:AP24" ca="1" si="75">IF(INDIRECT(ADDRESS(COLUMN(BL23),ROW(Y27),4,1,"2.2.3 Fallzahlen"))="","",INDIRECT(ADDRESS(COLUMN(BL23),ROW(Y27),4,1,"2.2.3 Fallzahlen")))</f>
        <v/>
      </c>
      <c r="AN24" s="120" t="str">
        <f t="shared" ca="1" si="75"/>
        <v/>
      </c>
      <c r="AO24" s="120" t="str">
        <f t="shared" ca="1" si="75"/>
        <v/>
      </c>
      <c r="AP24" s="120" t="str">
        <f t="shared" ca="1" si="75"/>
        <v/>
      </c>
      <c r="AQ24" s="120" t="str">
        <f t="shared" ref="AQ24:AX24" ca="1" si="76">IF(INDIRECT(ADDRESS(COLUMN(BU23),ROW(AC27),4,1,"2.2.3 Fallzahlen"))="","",INDIRECT(ADDRESS(COLUMN(BU23),ROW(AC27),4,1,"2.2.3 Fallzahlen")))</f>
        <v/>
      </c>
      <c r="AR24" s="120" t="str">
        <f t="shared" ca="1" si="76"/>
        <v/>
      </c>
      <c r="AS24" s="120" t="str">
        <f t="shared" ca="1" si="76"/>
        <v/>
      </c>
      <c r="AT24" s="120" t="str">
        <f t="shared" ca="1" si="76"/>
        <v/>
      </c>
      <c r="AU24" s="120" t="str">
        <f t="shared" ca="1" si="76"/>
        <v/>
      </c>
      <c r="AV24" s="120" t="str">
        <f t="shared" ca="1" si="76"/>
        <v/>
      </c>
      <c r="AW24" s="120" t="str">
        <f t="shared" ca="1" si="76"/>
        <v/>
      </c>
      <c r="AX24" s="120" t="str">
        <f t="shared" ca="1" si="76"/>
        <v/>
      </c>
      <c r="AY24" s="120" t="str">
        <f>IFERROR(HLOOKUP($D24,'Allgemeine Angaben'!$F$50:$M$65,8,0),"")</f>
        <v/>
      </c>
      <c r="AZ24" s="120" t="str">
        <f>IFERROR(HLOOKUP($D24,'Allgemeine Angaben'!$F$50:$M$65,7,0),"")</f>
        <v/>
      </c>
      <c r="BA24" s="120" t="str">
        <f>IFERROR(HLOOKUP($D24,'Allgemeine Angaben'!$F$50:$M$65,6,0),"")</f>
        <v/>
      </c>
      <c r="BB24" s="120" t="str">
        <f>IFERROR(HLOOKUP($D24,'Allgemeine Angaben'!$F$50:$M$65,5,0),"")</f>
        <v/>
      </c>
      <c r="BC24" s="120" t="str">
        <f>IFERROR(HLOOKUP($D24,'Allgemeine Angaben'!$F$50:$M$65,4,0),"")</f>
        <v/>
      </c>
      <c r="BD24" s="120" t="str">
        <f>IFERROR(HLOOKUP($D24,'Allgemeine Angaben'!$F$50:$M$65,3,0),"")</f>
        <v/>
      </c>
      <c r="BE24" s="120" t="str">
        <f>IFERROR(HLOOKUP($D24,'Allgemeine Angaben'!$F$50:$M$65,2,0),"")</f>
        <v/>
      </c>
    </row>
    <row r="25" spans="1:57" x14ac:dyDescent="0.2">
      <c r="A25" s="120" t="str">
        <f>IF('Allgemeine Angaben'!$M$4="","",'Allgemeine Angaben'!$M$4)</f>
        <v/>
      </c>
      <c r="B25" s="120" t="str">
        <f>IF('Allgemeine Angaben'!$E$6="","",'Allgemeine Angaben'!$E$6)</f>
        <v/>
      </c>
      <c r="C25" s="120">
        <f>'Allgemeine Angaben'!O42</f>
        <v>24</v>
      </c>
      <c r="D25" s="120" t="str">
        <f>IF('Allgemeine Angaben'!E42="","",'Allgemeine Angaben'!E42)</f>
        <v/>
      </c>
      <c r="E25" s="120" t="str">
        <f>IF('Allgemeine Angaben'!G42="","",'Allgemeine Angaben'!G42)</f>
        <v/>
      </c>
      <c r="F25" s="120" t="str">
        <f>IF('Allgemeine Angaben'!H42="","",'Allgemeine Angaben'!H42)</f>
        <v/>
      </c>
      <c r="G25" s="120" t="str">
        <f>IF('Allgemeine Angaben'!I42="","",'Allgemeine Angaben'!I42)</f>
        <v/>
      </c>
      <c r="H25" s="120" t="str">
        <f>IF('Allgemeine Angaben'!J42="","",'Allgemeine Angaben'!J42)</f>
        <v/>
      </c>
      <c r="I25" s="120" t="str">
        <f>IF('Allgemeine Angaben'!L42="","",'Allgemeine Angaben'!L42)</f>
        <v/>
      </c>
      <c r="J25" s="120" t="str">
        <f>IF(D25&lt;&gt;"",'Allgemeine Angaben'!$L$46,"")</f>
        <v/>
      </c>
      <c r="K25" s="121" t="str">
        <f>IFERROR(HLOOKUP($D25,'Allgemeine Angaben'!$F$50:$M$65,9,0),"")</f>
        <v/>
      </c>
      <c r="L25" s="121" t="str">
        <f>IFERROR(HLOOKUP($D25,'Allgemeine Angaben'!$F$50:$M$65,10,0),"")</f>
        <v/>
      </c>
      <c r="M25" s="121" t="str">
        <f>IFERROR(HLOOKUP($D25,'Allgemeine Angaben'!$F$50:$M$65,11,0),"")</f>
        <v/>
      </c>
      <c r="N25" s="121" t="str">
        <f>IFERROR(HLOOKUP($D25,'Allgemeine Angaben'!$F$50:$M$65,12,0),"")</f>
        <v/>
      </c>
      <c r="O25" s="121" t="str">
        <f>IFERROR(HLOOKUP($D25,'Allgemeine Angaben'!$F$50:$M$65,13,0),"")</f>
        <v/>
      </c>
      <c r="P25" s="121" t="str">
        <f>IFERROR(HLOOKUP($D25,'Allgemeine Angaben'!$F$50:$M$65,14,0),"")</f>
        <v/>
      </c>
      <c r="Q25" s="121" t="str">
        <f>IFERROR(HLOOKUP($D25,'Allgemeine Angaben'!$F$50:$M$65,15,0),"")</f>
        <v/>
      </c>
      <c r="R25" s="121" t="str">
        <f>IFERROR(HLOOKUP($D25,'Allgemeine Angaben'!$F$50:$M$65,16,0),"")</f>
        <v/>
      </c>
      <c r="S25" s="121" t="str">
        <f>IFERROR(HLOOKUP($D25,'Allgemeine Angaben'!$F$50:$M$65,17,0),"")</f>
        <v/>
      </c>
      <c r="T25" s="120" t="str">
        <f>IF(Zusammenfassung!H102="","",Zusammenfassung!H102)</f>
        <v/>
      </c>
      <c r="U25" s="120" t="str">
        <f>IF(Zusammenfassung!J102="","",Zusammenfassung!J102)</f>
        <v/>
      </c>
      <c r="V25" s="120" t="str">
        <f>IF(Zusammenfassung!K102="","",Zusammenfassung!K102)</f>
        <v/>
      </c>
      <c r="W25" s="120" t="str">
        <f t="shared" ca="1" si="3"/>
        <v/>
      </c>
      <c r="X25" s="120" t="str">
        <f t="shared" ca="1" si="49"/>
        <v/>
      </c>
      <c r="Y25" s="120" t="str">
        <f t="shared" ca="1" si="50"/>
        <v/>
      </c>
      <c r="Z25" s="120" t="str">
        <f t="shared" ca="1" si="51"/>
        <v/>
      </c>
      <c r="AA25" s="120" t="str">
        <f t="shared" ca="1" si="52"/>
        <v/>
      </c>
      <c r="AB25" s="120" t="str">
        <f t="shared" ca="1" si="53"/>
        <v/>
      </c>
      <c r="AC25" s="120" t="str">
        <f t="shared" ca="1" si="54"/>
        <v/>
      </c>
      <c r="AD25" s="120" t="str">
        <f t="shared" ca="1" si="55"/>
        <v/>
      </c>
      <c r="AE25" s="120" t="str">
        <f t="shared" ref="AE25:AL25" ca="1" si="77">IF(INDIRECT(ADDRESS(COLUMN(AA24),ROW(Q28),4,1,"2.2.3 Fallzahlen"))="","",INDIRECT(ADDRESS(COLUMN(AA24),ROW(Q28),4,1,"2.2.3 Fallzahlen")))</f>
        <v/>
      </c>
      <c r="AF25" s="120" t="str">
        <f t="shared" ca="1" si="77"/>
        <v/>
      </c>
      <c r="AG25" s="120" t="str">
        <f t="shared" ca="1" si="77"/>
        <v/>
      </c>
      <c r="AH25" s="120" t="str">
        <f t="shared" ca="1" si="77"/>
        <v/>
      </c>
      <c r="AI25" s="120" t="str">
        <f t="shared" ca="1" si="77"/>
        <v/>
      </c>
      <c r="AJ25" s="120" t="str">
        <f t="shared" ca="1" si="77"/>
        <v/>
      </c>
      <c r="AK25" s="120" t="str">
        <f t="shared" ca="1" si="77"/>
        <v/>
      </c>
      <c r="AL25" s="120" t="str">
        <f t="shared" ca="1" si="77"/>
        <v/>
      </c>
      <c r="AM25" s="120" t="str">
        <f t="shared" ref="AM25:AP25" ca="1" si="78">IF(INDIRECT(ADDRESS(COLUMN(BL24),ROW(Y28),4,1,"2.2.3 Fallzahlen"))="","",INDIRECT(ADDRESS(COLUMN(BL24),ROW(Y28),4,1,"2.2.3 Fallzahlen")))</f>
        <v/>
      </c>
      <c r="AN25" s="120" t="str">
        <f t="shared" ca="1" si="78"/>
        <v/>
      </c>
      <c r="AO25" s="120" t="str">
        <f t="shared" ca="1" si="78"/>
        <v/>
      </c>
      <c r="AP25" s="120" t="str">
        <f t="shared" ca="1" si="78"/>
        <v/>
      </c>
      <c r="AQ25" s="120" t="str">
        <f t="shared" ref="AQ25:AX25" ca="1" si="79">IF(INDIRECT(ADDRESS(COLUMN(BU24),ROW(AC28),4,1,"2.2.3 Fallzahlen"))="","",INDIRECT(ADDRESS(COLUMN(BU24),ROW(AC28),4,1,"2.2.3 Fallzahlen")))</f>
        <v/>
      </c>
      <c r="AR25" s="120" t="str">
        <f t="shared" ca="1" si="79"/>
        <v/>
      </c>
      <c r="AS25" s="120" t="str">
        <f t="shared" ca="1" si="79"/>
        <v/>
      </c>
      <c r="AT25" s="120" t="str">
        <f t="shared" ca="1" si="79"/>
        <v/>
      </c>
      <c r="AU25" s="120" t="str">
        <f t="shared" ca="1" si="79"/>
        <v/>
      </c>
      <c r="AV25" s="120" t="str">
        <f t="shared" ca="1" si="79"/>
        <v/>
      </c>
      <c r="AW25" s="120" t="str">
        <f t="shared" ca="1" si="79"/>
        <v/>
      </c>
      <c r="AX25" s="120" t="str">
        <f t="shared" ca="1" si="79"/>
        <v/>
      </c>
      <c r="AY25" s="120" t="str">
        <f>IFERROR(HLOOKUP($D25,'Allgemeine Angaben'!$F$50:$M$65,8,0),"")</f>
        <v/>
      </c>
      <c r="AZ25" s="120" t="str">
        <f>IFERROR(HLOOKUP($D25,'Allgemeine Angaben'!$F$50:$M$65,7,0),"")</f>
        <v/>
      </c>
      <c r="BA25" s="120" t="str">
        <f>IFERROR(HLOOKUP($D25,'Allgemeine Angaben'!$F$50:$M$65,6,0),"")</f>
        <v/>
      </c>
      <c r="BB25" s="120" t="str">
        <f>IFERROR(HLOOKUP($D25,'Allgemeine Angaben'!$F$50:$M$65,5,0),"")</f>
        <v/>
      </c>
      <c r="BC25" s="120" t="str">
        <f>IFERROR(HLOOKUP($D25,'Allgemeine Angaben'!$F$50:$M$65,4,0),"")</f>
        <v/>
      </c>
      <c r="BD25" s="120" t="str">
        <f>IFERROR(HLOOKUP($D25,'Allgemeine Angaben'!$F$50:$M$65,3,0),"")</f>
        <v/>
      </c>
      <c r="BE25" s="120" t="str">
        <f>IFERROR(HLOOKUP($D25,'Allgemeine Angaben'!$F$50:$M$65,2,0),"")</f>
        <v/>
      </c>
    </row>
    <row r="26" spans="1:57" x14ac:dyDescent="0.2">
      <c r="A26" s="120" t="str">
        <f>IF('Allgemeine Angaben'!$M$4="","",'Allgemeine Angaben'!$M$4)</f>
        <v/>
      </c>
      <c r="B26" s="120" t="str">
        <f>IF('Allgemeine Angaben'!$E$6="","",'Allgemeine Angaben'!$E$6)</f>
        <v/>
      </c>
      <c r="C26" s="120">
        <f>'Allgemeine Angaben'!O43</f>
        <v>25</v>
      </c>
      <c r="D26" s="120" t="str">
        <f>IF('Allgemeine Angaben'!E43="","",'Allgemeine Angaben'!E43)</f>
        <v/>
      </c>
      <c r="E26" s="120" t="str">
        <f>IF('Allgemeine Angaben'!G43="","",'Allgemeine Angaben'!G43)</f>
        <v/>
      </c>
      <c r="F26" s="120" t="str">
        <f>IF('Allgemeine Angaben'!H43="","",'Allgemeine Angaben'!H43)</f>
        <v/>
      </c>
      <c r="G26" s="120" t="str">
        <f>IF('Allgemeine Angaben'!I43="","",'Allgemeine Angaben'!I43)</f>
        <v/>
      </c>
      <c r="H26" s="120" t="str">
        <f>IF('Allgemeine Angaben'!J43="","",'Allgemeine Angaben'!J43)</f>
        <v/>
      </c>
      <c r="I26" s="120" t="str">
        <f>IF('Allgemeine Angaben'!L43="","",'Allgemeine Angaben'!L43)</f>
        <v/>
      </c>
      <c r="J26" s="120" t="str">
        <f>IF(D26&lt;&gt;"",'Allgemeine Angaben'!$L$46,"")</f>
        <v/>
      </c>
      <c r="K26" s="121" t="str">
        <f>IFERROR(HLOOKUP($D26,'Allgemeine Angaben'!$F$50:$M$65,9,0),"")</f>
        <v/>
      </c>
      <c r="L26" s="121" t="str">
        <f>IFERROR(HLOOKUP($D26,'Allgemeine Angaben'!$F$50:$M$65,10,0),"")</f>
        <v/>
      </c>
      <c r="M26" s="121" t="str">
        <f>IFERROR(HLOOKUP($D26,'Allgemeine Angaben'!$F$50:$M$65,11,0),"")</f>
        <v/>
      </c>
      <c r="N26" s="121" t="str">
        <f>IFERROR(HLOOKUP($D26,'Allgemeine Angaben'!$F$50:$M$65,12,0),"")</f>
        <v/>
      </c>
      <c r="O26" s="121" t="str">
        <f>IFERROR(HLOOKUP($D26,'Allgemeine Angaben'!$F$50:$M$65,13,0),"")</f>
        <v/>
      </c>
      <c r="P26" s="121" t="str">
        <f>IFERROR(HLOOKUP($D26,'Allgemeine Angaben'!$F$50:$M$65,14,0),"")</f>
        <v/>
      </c>
      <c r="Q26" s="121" t="str">
        <f>IFERROR(HLOOKUP($D26,'Allgemeine Angaben'!$F$50:$M$65,15,0),"")</f>
        <v/>
      </c>
      <c r="R26" s="121" t="str">
        <f>IFERROR(HLOOKUP($D26,'Allgemeine Angaben'!$F$50:$M$65,16,0),"")</f>
        <v/>
      </c>
      <c r="S26" s="121" t="str">
        <f>IFERROR(HLOOKUP($D26,'Allgemeine Angaben'!$F$50:$M$65,17,0),"")</f>
        <v/>
      </c>
      <c r="T26" s="120" t="str">
        <f>IF(Zusammenfassung!H103="","",Zusammenfassung!H103)</f>
        <v/>
      </c>
      <c r="U26" s="120" t="str">
        <f>IF(Zusammenfassung!J103="","",Zusammenfassung!J103)</f>
        <v/>
      </c>
      <c r="V26" s="120" t="str">
        <f>IF(Zusammenfassung!K103="","",Zusammenfassung!K103)</f>
        <v/>
      </c>
      <c r="W26" s="120" t="str">
        <f t="shared" ca="1" si="3"/>
        <v/>
      </c>
      <c r="X26" s="120" t="str">
        <f t="shared" ca="1" si="49"/>
        <v/>
      </c>
      <c r="Y26" s="120" t="str">
        <f t="shared" ca="1" si="50"/>
        <v/>
      </c>
      <c r="Z26" s="120" t="str">
        <f t="shared" ca="1" si="51"/>
        <v/>
      </c>
      <c r="AA26" s="120" t="str">
        <f t="shared" ca="1" si="52"/>
        <v/>
      </c>
      <c r="AB26" s="120" t="str">
        <f t="shared" ca="1" si="53"/>
        <v/>
      </c>
      <c r="AC26" s="120" t="str">
        <f t="shared" ca="1" si="54"/>
        <v/>
      </c>
      <c r="AD26" s="120" t="str">
        <f t="shared" ca="1" si="55"/>
        <v/>
      </c>
      <c r="AE26" s="120" t="str">
        <f t="shared" ref="AE26:AL26" ca="1" si="80">IF(INDIRECT(ADDRESS(COLUMN(AA25),ROW(Q29),4,1,"2.2.3 Fallzahlen"))="","",INDIRECT(ADDRESS(COLUMN(AA25),ROW(Q29),4,1,"2.2.3 Fallzahlen")))</f>
        <v/>
      </c>
      <c r="AF26" s="120" t="str">
        <f t="shared" ca="1" si="80"/>
        <v/>
      </c>
      <c r="AG26" s="120" t="str">
        <f t="shared" ca="1" si="80"/>
        <v/>
      </c>
      <c r="AH26" s="120" t="str">
        <f t="shared" ca="1" si="80"/>
        <v/>
      </c>
      <c r="AI26" s="120" t="str">
        <f t="shared" ca="1" si="80"/>
        <v/>
      </c>
      <c r="AJ26" s="120" t="str">
        <f t="shared" ca="1" si="80"/>
        <v/>
      </c>
      <c r="AK26" s="120" t="str">
        <f t="shared" ca="1" si="80"/>
        <v/>
      </c>
      <c r="AL26" s="120" t="str">
        <f t="shared" ca="1" si="80"/>
        <v/>
      </c>
      <c r="AM26" s="120" t="str">
        <f t="shared" ref="AM26:AP26" ca="1" si="81">IF(INDIRECT(ADDRESS(COLUMN(BL25),ROW(Y29),4,1,"2.2.3 Fallzahlen"))="","",INDIRECT(ADDRESS(COLUMN(BL25),ROW(Y29),4,1,"2.2.3 Fallzahlen")))</f>
        <v/>
      </c>
      <c r="AN26" s="120" t="str">
        <f t="shared" ca="1" si="81"/>
        <v/>
      </c>
      <c r="AO26" s="120" t="str">
        <f t="shared" ca="1" si="81"/>
        <v/>
      </c>
      <c r="AP26" s="120" t="str">
        <f t="shared" ca="1" si="81"/>
        <v/>
      </c>
      <c r="AQ26" s="120" t="str">
        <f t="shared" ref="AQ26:AX26" ca="1" si="82">IF(INDIRECT(ADDRESS(COLUMN(BU25),ROW(AC29),4,1,"2.2.3 Fallzahlen"))="","",INDIRECT(ADDRESS(COLUMN(BU25),ROW(AC29),4,1,"2.2.3 Fallzahlen")))</f>
        <v/>
      </c>
      <c r="AR26" s="120" t="str">
        <f t="shared" ca="1" si="82"/>
        <v/>
      </c>
      <c r="AS26" s="120" t="str">
        <f t="shared" ca="1" si="82"/>
        <v/>
      </c>
      <c r="AT26" s="120" t="str">
        <f t="shared" ca="1" si="82"/>
        <v/>
      </c>
      <c r="AU26" s="120" t="str">
        <f t="shared" ca="1" si="82"/>
        <v/>
      </c>
      <c r="AV26" s="120" t="str">
        <f t="shared" ca="1" si="82"/>
        <v/>
      </c>
      <c r="AW26" s="120" t="str">
        <f t="shared" ca="1" si="82"/>
        <v/>
      </c>
      <c r="AX26" s="120" t="str">
        <f t="shared" ca="1" si="82"/>
        <v/>
      </c>
      <c r="AY26" s="120" t="str">
        <f>IFERROR(HLOOKUP($D26,'Allgemeine Angaben'!$F$50:$M$65,8,0),"")</f>
        <v/>
      </c>
      <c r="AZ26" s="120" t="str">
        <f>IFERROR(HLOOKUP($D26,'Allgemeine Angaben'!$F$50:$M$65,7,0),"")</f>
        <v/>
      </c>
      <c r="BA26" s="120" t="str">
        <f>IFERROR(HLOOKUP($D26,'Allgemeine Angaben'!$F$50:$M$65,6,0),"")</f>
        <v/>
      </c>
      <c r="BB26" s="120" t="str">
        <f>IFERROR(HLOOKUP($D26,'Allgemeine Angaben'!$F$50:$M$65,5,0),"")</f>
        <v/>
      </c>
      <c r="BC26" s="120" t="str">
        <f>IFERROR(HLOOKUP($D26,'Allgemeine Angaben'!$F$50:$M$65,4,0),"")</f>
        <v/>
      </c>
      <c r="BD26" s="120" t="str">
        <f>IFERROR(HLOOKUP($D26,'Allgemeine Angaben'!$F$50:$M$65,3,0),"")</f>
        <v/>
      </c>
      <c r="BE26" s="120" t="str">
        <f>IFERROR(HLOOKUP($D26,'Allgemeine Angaben'!$F$50:$M$65,2,0),"")</f>
        <v/>
      </c>
    </row>
    <row r="28" spans="1:57" ht="15.75" x14ac:dyDescent="0.25">
      <c r="A28" s="247" t="s">
        <v>947</v>
      </c>
    </row>
    <row r="29" spans="1:57" ht="15.75" x14ac:dyDescent="0.25">
      <c r="A29" s="247" t="s">
        <v>1022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7</vt:i4>
      </vt:variant>
    </vt:vector>
  </HeadingPairs>
  <TitlesOfParts>
    <vt:vector size="19" baseType="lpstr">
      <vt:lpstr>Vorwort &amp; Inhaltsverzeichnis</vt:lpstr>
      <vt:lpstr>Allgemeine Angaben</vt:lpstr>
      <vt:lpstr>2.2.3 Fallzahlen</vt:lpstr>
      <vt:lpstr>Zusammenfassung</vt:lpstr>
      <vt:lpstr>Kennzahlen</vt:lpstr>
      <vt:lpstr>EPRD</vt:lpstr>
      <vt:lpstr>5.1 QI Hüfte</vt:lpstr>
      <vt:lpstr>5.2 QI Knie</vt:lpstr>
      <vt:lpstr>Tabelle1</vt:lpstr>
      <vt:lpstr>Hilfstabelle</vt:lpstr>
      <vt:lpstr>Daten_Basis,QI</vt:lpstr>
      <vt:lpstr>Daten_HO-Fallzahlen</vt:lpstr>
      <vt:lpstr>auswahl</vt:lpstr>
      <vt:lpstr>'5.2 QI Knie'!Druckbereich</vt:lpstr>
      <vt:lpstr>Kennzahlen!Druckbereich</vt:lpstr>
      <vt:lpstr>Leerzelle</vt:lpstr>
      <vt:lpstr>operateur_auswahl</vt:lpstr>
      <vt:lpstr>sho_auswahl</vt:lpstr>
      <vt:lpstr>'Allgemeine Angaben'!Text10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Jürgen Fischer</dc:creator>
  <cp:lastModifiedBy>ClarCert - Niklas Müller</cp:lastModifiedBy>
  <cp:lastPrinted>2018-08-03T12:35:56Z</cp:lastPrinted>
  <dcterms:created xsi:type="dcterms:W3CDTF">2012-07-10T14:44:48Z</dcterms:created>
  <dcterms:modified xsi:type="dcterms:W3CDTF">2025-01-24T08:22:53Z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7783645c-fefe-4ee8-97b9-4a8236061047</vt:lpwstr>
  </property>
</Properties>
</file>